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2" activeTab="6"/>
  </bookViews>
  <sheets>
    <sheet name="Раздел 9." sheetId="3" r:id="rId1"/>
    <sheet name="раздел 5 подпрогр. 1" sheetId="1" r:id="rId2"/>
    <sheet name="раздел 4 подпрогр.2" sheetId="5" r:id="rId3"/>
    <sheet name="раздел 4 подпрогр. 3" sheetId="6" r:id="rId4"/>
    <sheet name="раздел 4 Подпрограмма 4" sheetId="7" r:id="rId5"/>
    <sheet name="Подпрограмма 5 раздел 4" sheetId="8" r:id="rId6"/>
    <sheet name="Подпрограмма 6" sheetId="9" r:id="rId7"/>
  </sheets>
  <externalReferences>
    <externalReference r:id="rId8"/>
  </externalReferences>
  <definedNames>
    <definedName name="_xlnm._FilterDatabase" localSheetId="5" hidden="1">'Подпрограмма 5 раздел 4'!$A$4:$C$14</definedName>
    <definedName name="_xlnm._FilterDatabase" localSheetId="6" hidden="1">'Подпрограмма 6'!$A$4:$C$4</definedName>
    <definedName name="_xlnm._FilterDatabase" localSheetId="3" hidden="1">'раздел 4 подпрогр. 3'!$A$4:$C$24</definedName>
    <definedName name="_xlnm._FilterDatabase" localSheetId="2" hidden="1">'раздел 4 подпрогр.2'!$A$4:$C$4</definedName>
    <definedName name="_xlnm._FilterDatabase" localSheetId="4" hidden="1">'раздел 4 Подпрограмма 4'!$A$4:$C$19</definedName>
    <definedName name="_xlnm._FilterDatabase" localSheetId="1" hidden="1">'раздел 5 подпрогр. 1'!$A$88:$B$89</definedName>
    <definedName name="_xlnm._FilterDatabase" localSheetId="0" hidden="1">'Раздел 9.'!$A$7:$C$190</definedName>
    <definedName name="_xlnm.Print_Titles" localSheetId="5">'Подпрограмма 5 раздел 4'!$4:$4</definedName>
    <definedName name="_xlnm.Print_Titles" localSheetId="6">'Подпрограмма 6'!$4:$4</definedName>
    <definedName name="_xlnm.Print_Titles" localSheetId="3">'раздел 4 подпрогр. 3'!$4:$4</definedName>
    <definedName name="_xlnm.Print_Titles" localSheetId="2">'раздел 4 подпрогр.2'!$4:$4</definedName>
    <definedName name="_xlnm.Print_Titles" localSheetId="4">'раздел 4 Подпрограмма 4'!$4:$4</definedName>
    <definedName name="_xlnm.Print_Titles" localSheetId="1">'раздел 5 подпрогр. 1'!$88:$88</definedName>
    <definedName name="_xlnm.Print_Titles" localSheetId="0">'Раздел 9.'!$7:$7</definedName>
    <definedName name="_xlnm.Print_Area" localSheetId="0">'Раздел 9.'!$A$1:$J$192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L98" i="3"/>
  <c r="L99" i="3"/>
  <c r="L101" i="3"/>
  <c r="L100" i="3"/>
  <c r="L190" i="3"/>
  <c r="G177" i="3" l="1"/>
  <c r="H57" i="3"/>
  <c r="L46" i="3"/>
  <c r="J103" i="3" l="1"/>
  <c r="J119" i="3" s="1"/>
  <c r="J120" i="3" s="1"/>
  <c r="I103" i="3"/>
  <c r="I119" i="3" s="1"/>
  <c r="I120" i="3" s="1"/>
  <c r="H104" i="3"/>
  <c r="I100" i="3"/>
  <c r="I189" i="3" s="1"/>
  <c r="J100" i="3"/>
  <c r="J189" i="3" s="1"/>
  <c r="I101" i="3"/>
  <c r="I190" i="3" s="1"/>
  <c r="J101" i="3"/>
  <c r="J190" i="3" s="1"/>
  <c r="H93" i="3" l="1"/>
  <c r="H92" i="3"/>
  <c r="H91" i="3"/>
  <c r="D94" i="3"/>
  <c r="D93" i="3" s="1"/>
  <c r="D92" i="3" s="1"/>
  <c r="D91" i="3" s="1"/>
  <c r="D90" i="3" s="1"/>
  <c r="E94" i="3"/>
  <c r="E93" i="3" s="1"/>
  <c r="E92" i="3" s="1"/>
  <c r="E91" i="3" s="1"/>
  <c r="E90" i="3" s="1"/>
  <c r="F94" i="3"/>
  <c r="F93" i="3" s="1"/>
  <c r="F92" i="3" s="1"/>
  <c r="F91" i="3" s="1"/>
  <c r="F90" i="3" s="1"/>
  <c r="G94" i="3"/>
  <c r="G93" i="3" s="1"/>
  <c r="G92" i="3" s="1"/>
  <c r="G91" i="3" s="1"/>
  <c r="G90" i="3" s="1"/>
  <c r="H60" i="3"/>
  <c r="J18" i="3"/>
  <c r="J99" i="3" s="1"/>
  <c r="I18" i="3"/>
  <c r="I99" i="3" s="1"/>
  <c r="H19" i="3"/>
  <c r="H12" i="3"/>
  <c r="H90" i="3" l="1"/>
  <c r="I188" i="3"/>
  <c r="I187" i="3" s="1"/>
  <c r="I98" i="3"/>
  <c r="J98" i="3"/>
  <c r="J188" i="3"/>
  <c r="J187" i="3" s="1"/>
  <c r="D9" i="6"/>
  <c r="E9" i="6"/>
  <c r="F9" i="6"/>
  <c r="G9" i="6"/>
  <c r="H9" i="6"/>
  <c r="D10" i="6"/>
  <c r="E10" i="6"/>
  <c r="F10" i="6"/>
  <c r="F22" i="6" s="1"/>
  <c r="F6" i="6" s="1"/>
  <c r="G10" i="6"/>
  <c r="H10" i="6"/>
  <c r="E11" i="6"/>
  <c r="F11" i="6"/>
  <c r="F23" i="6" s="1"/>
  <c r="F7" i="6" s="1"/>
  <c r="G11" i="6"/>
  <c r="H11" i="6"/>
  <c r="E12" i="6"/>
  <c r="F12" i="6"/>
  <c r="F24" i="6" s="1"/>
  <c r="F8" i="6" s="1"/>
  <c r="G12" i="6"/>
  <c r="H12" i="6"/>
  <c r="D13" i="6"/>
  <c r="E13" i="6"/>
  <c r="F13" i="6"/>
  <c r="G13" i="6"/>
  <c r="H13" i="6"/>
  <c r="D14" i="6"/>
  <c r="E14" i="6"/>
  <c r="F14" i="6"/>
  <c r="G14" i="6"/>
  <c r="H14" i="6"/>
  <c r="E16" i="6"/>
  <c r="H15" i="6"/>
  <c r="E17" i="6"/>
  <c r="G16" i="6"/>
  <c r="H16" i="6"/>
  <c r="E18" i="6"/>
  <c r="G17" i="6"/>
  <c r="G23" i="6" s="1"/>
  <c r="H17" i="6"/>
  <c r="H23" i="6" s="1"/>
  <c r="D19" i="6"/>
  <c r="E19" i="6"/>
  <c r="G19" i="6"/>
  <c r="H19" i="6"/>
  <c r="D20" i="6"/>
  <c r="E20" i="6"/>
  <c r="G20" i="6"/>
  <c r="G24" i="6" s="1"/>
  <c r="H20" i="6"/>
  <c r="D6" i="5"/>
  <c r="E6" i="5"/>
  <c r="F6" i="5"/>
  <c r="G6" i="5"/>
  <c r="H6" i="5"/>
  <c r="I6" i="5"/>
  <c r="J6" i="5"/>
  <c r="D7" i="5"/>
  <c r="G7" i="5"/>
  <c r="H7" i="5"/>
  <c r="I7" i="5"/>
  <c r="J7" i="5"/>
  <c r="D8" i="5"/>
  <c r="E8" i="5"/>
  <c r="F8" i="5"/>
  <c r="G8" i="5"/>
  <c r="H8" i="5"/>
  <c r="I8" i="5"/>
  <c r="J8" i="5"/>
  <c r="D9" i="5"/>
  <c r="F9" i="5"/>
  <c r="G9" i="5"/>
  <c r="H9" i="5"/>
  <c r="I9" i="5"/>
  <c r="J9" i="5"/>
  <c r="D10" i="5"/>
  <c r="G10" i="5"/>
  <c r="H10" i="5"/>
  <c r="I10" i="5"/>
  <c r="J10" i="5"/>
  <c r="D11" i="5"/>
  <c r="F11" i="5"/>
  <c r="G11" i="5"/>
  <c r="H11" i="5"/>
  <c r="I11" i="5"/>
  <c r="J11" i="5"/>
  <c r="I12" i="5"/>
  <c r="J12" i="5"/>
  <c r="D13" i="5"/>
  <c r="E13" i="5"/>
  <c r="F13" i="5"/>
  <c r="G13" i="5"/>
  <c r="H13" i="5"/>
  <c r="I13" i="5"/>
  <c r="J13" i="5"/>
  <c r="I14" i="5"/>
  <c r="J14" i="5"/>
  <c r="D15" i="5"/>
  <c r="E15" i="5"/>
  <c r="F15" i="5"/>
  <c r="G15" i="5"/>
  <c r="H15" i="5"/>
  <c r="I15" i="5"/>
  <c r="J15" i="5"/>
  <c r="D16" i="5"/>
  <c r="E16" i="5"/>
  <c r="F16" i="5"/>
  <c r="G16" i="5"/>
  <c r="H16" i="5"/>
  <c r="I16" i="5"/>
  <c r="J16" i="5"/>
  <c r="D17" i="5"/>
  <c r="E17" i="5"/>
  <c r="F17" i="5"/>
  <c r="G17" i="5"/>
  <c r="H17" i="5"/>
  <c r="I17" i="5"/>
  <c r="J17" i="5"/>
  <c r="D18" i="5"/>
  <c r="E18" i="5"/>
  <c r="F18" i="5"/>
  <c r="G18" i="5"/>
  <c r="H18" i="5"/>
  <c r="I18" i="5"/>
  <c r="J18" i="5"/>
  <c r="D19" i="5"/>
  <c r="E19" i="5"/>
  <c r="F19" i="5"/>
  <c r="G19" i="5"/>
  <c r="H19" i="5"/>
  <c r="I19" i="5"/>
  <c r="J19" i="5"/>
  <c r="I20" i="5"/>
  <c r="J20" i="5"/>
  <c r="I21" i="5"/>
  <c r="J21" i="5"/>
  <c r="I22" i="5"/>
  <c r="J22" i="5"/>
  <c r="I5" i="5"/>
  <c r="J5" i="5"/>
  <c r="C133" i="3"/>
  <c r="H137" i="3"/>
  <c r="H47" i="3"/>
  <c r="H101" i="3" s="1"/>
  <c r="H18" i="3"/>
  <c r="G64" i="3"/>
  <c r="G50" i="3"/>
  <c r="G18" i="3"/>
  <c r="G12" i="3"/>
  <c r="D22" i="6" l="1"/>
  <c r="D6" i="6" s="1"/>
  <c r="E22" i="6"/>
  <c r="E6" i="6" s="1"/>
  <c r="E24" i="6"/>
  <c r="E8" i="6" s="1"/>
  <c r="E23" i="6"/>
  <c r="E7" i="6" s="1"/>
  <c r="H22" i="6"/>
  <c r="H24" i="6"/>
  <c r="H8" i="6" s="1"/>
  <c r="G22" i="6"/>
  <c r="G21" i="6" s="1"/>
  <c r="G5" i="6" s="1"/>
  <c r="H7" i="6"/>
  <c r="G8" i="6"/>
  <c r="G7" i="6"/>
  <c r="F21" i="6"/>
  <c r="F5" i="6" s="1"/>
  <c r="F20" i="9"/>
  <c r="E20" i="9"/>
  <c r="D20" i="9"/>
  <c r="F19" i="9"/>
  <c r="E19" i="9"/>
  <c r="F18" i="9"/>
  <c r="E18" i="9"/>
  <c r="D18" i="9"/>
  <c r="F8" i="9"/>
  <c r="E8" i="9"/>
  <c r="D8" i="9"/>
  <c r="F7" i="9"/>
  <c r="E7" i="9"/>
  <c r="D7" i="9"/>
  <c r="F6" i="9"/>
  <c r="E6" i="9"/>
  <c r="D6" i="9"/>
  <c r="F13" i="8"/>
  <c r="G7" i="8"/>
  <c r="G13" i="8" s="1"/>
  <c r="E7" i="8"/>
  <c r="E13" i="8" s="1"/>
  <c r="D7" i="8"/>
  <c r="G6" i="8"/>
  <c r="G12" i="8" s="1"/>
  <c r="F6" i="8"/>
  <c r="F12" i="8" s="1"/>
  <c r="E6" i="8"/>
  <c r="E12" i="8" s="1"/>
  <c r="D6" i="8"/>
  <c r="D12" i="7"/>
  <c r="D8" i="7" s="1"/>
  <c r="D19" i="7" s="1"/>
  <c r="D7" i="7"/>
  <c r="D6" i="7"/>
  <c r="D17" i="7" s="1"/>
  <c r="C14" i="3"/>
  <c r="H16" i="3"/>
  <c r="G10" i="3"/>
  <c r="G186" i="3"/>
  <c r="G178" i="3" s="1"/>
  <c r="G174" i="3" s="1"/>
  <c r="H186" i="3"/>
  <c r="H185" i="3"/>
  <c r="H184" i="3"/>
  <c r="H174" i="3"/>
  <c r="H173" i="3"/>
  <c r="G173" i="3"/>
  <c r="F173" i="3"/>
  <c r="F185" i="3" s="1"/>
  <c r="H172" i="3"/>
  <c r="F172" i="3"/>
  <c r="F184" i="3" s="1"/>
  <c r="H168" i="3"/>
  <c r="G162" i="3"/>
  <c r="G168" i="3" s="1"/>
  <c r="F162" i="3"/>
  <c r="F168" i="3" s="1"/>
  <c r="H161" i="3"/>
  <c r="H167" i="3" s="1"/>
  <c r="G161" i="3"/>
  <c r="G167" i="3" s="1"/>
  <c r="F161" i="3"/>
  <c r="F167" i="3" s="1"/>
  <c r="H158" i="3"/>
  <c r="G158" i="3"/>
  <c r="H157" i="3"/>
  <c r="G157" i="3"/>
  <c r="G156" i="3"/>
  <c r="F151" i="3"/>
  <c r="F147" i="3" s="1"/>
  <c r="F158" i="3" s="1"/>
  <c r="H147" i="3"/>
  <c r="G147" i="3"/>
  <c r="H146" i="3"/>
  <c r="G146" i="3"/>
  <c r="F146" i="3"/>
  <c r="H145" i="3"/>
  <c r="G145" i="3"/>
  <c r="F145" i="3"/>
  <c r="F156" i="3" s="1"/>
  <c r="H142" i="3"/>
  <c r="G142" i="3"/>
  <c r="E142" i="3"/>
  <c r="D142" i="3"/>
  <c r="H141" i="3"/>
  <c r="G141" i="3"/>
  <c r="E141" i="3"/>
  <c r="D141" i="3"/>
  <c r="E140" i="3"/>
  <c r="D140" i="3"/>
  <c r="E139" i="3"/>
  <c r="D139" i="3"/>
  <c r="F130" i="3"/>
  <c r="F126" i="3" s="1"/>
  <c r="F129" i="3"/>
  <c r="G126" i="3"/>
  <c r="G125" i="3"/>
  <c r="G124" i="3"/>
  <c r="G140" i="3" s="1"/>
  <c r="F124" i="3"/>
  <c r="F140" i="3" s="1"/>
  <c r="H121" i="3"/>
  <c r="H22" i="5" s="1"/>
  <c r="G121" i="3"/>
  <c r="G22" i="5" s="1"/>
  <c r="D121" i="3"/>
  <c r="H120" i="3"/>
  <c r="H21" i="5" s="1"/>
  <c r="G120" i="3"/>
  <c r="G21" i="5" s="1"/>
  <c r="F120" i="3"/>
  <c r="F21" i="5" s="1"/>
  <c r="D120" i="3"/>
  <c r="H113" i="3"/>
  <c r="H14" i="5" s="1"/>
  <c r="G113" i="3"/>
  <c r="G14" i="5" s="1"/>
  <c r="F113" i="3"/>
  <c r="F14" i="5" s="1"/>
  <c r="E113" i="3"/>
  <c r="E14" i="5" s="1"/>
  <c r="D113" i="3"/>
  <c r="D14" i="5" s="1"/>
  <c r="H111" i="3"/>
  <c r="H12" i="5" s="1"/>
  <c r="G111" i="3"/>
  <c r="G12" i="5" s="1"/>
  <c r="F111" i="3"/>
  <c r="F12" i="5" s="1"/>
  <c r="E111" i="3"/>
  <c r="E12" i="5" s="1"/>
  <c r="D111" i="3"/>
  <c r="D12" i="5" s="1"/>
  <c r="E109" i="3"/>
  <c r="F108" i="3"/>
  <c r="F10" i="5" s="1"/>
  <c r="E108" i="3"/>
  <c r="E10" i="5" s="1"/>
  <c r="E107" i="3"/>
  <c r="E9" i="5" s="1"/>
  <c r="F105" i="3"/>
  <c r="E105" i="3"/>
  <c r="H103" i="3"/>
  <c r="H5" i="5" s="1"/>
  <c r="G103" i="3"/>
  <c r="G5" i="5" s="1"/>
  <c r="E103" i="3"/>
  <c r="E5" i="5" s="1"/>
  <c r="D103" i="3"/>
  <c r="D5" i="5" s="1"/>
  <c r="E101" i="3"/>
  <c r="E190" i="3" s="1"/>
  <c r="D101" i="3"/>
  <c r="F89" i="3"/>
  <c r="F85" i="3"/>
  <c r="F84" i="3" s="1"/>
  <c r="H78" i="3"/>
  <c r="H77" i="3" s="1"/>
  <c r="H76" i="3" s="1"/>
  <c r="H75" i="3" s="1"/>
  <c r="H74" i="3" s="1"/>
  <c r="H73" i="3" s="1"/>
  <c r="H72" i="3" s="1"/>
  <c r="G78" i="3"/>
  <c r="G77" i="3" s="1"/>
  <c r="G76" i="3" s="1"/>
  <c r="G75" i="3" s="1"/>
  <c r="G74" i="3" s="1"/>
  <c r="G73" i="3" s="1"/>
  <c r="G72" i="3" s="1"/>
  <c r="F78" i="3"/>
  <c r="F77" i="3" s="1"/>
  <c r="F76" i="3" s="1"/>
  <c r="F75" i="3" s="1"/>
  <c r="F74" i="3" s="1"/>
  <c r="F73" i="3" s="1"/>
  <c r="F72" i="3" s="1"/>
  <c r="E78" i="3"/>
  <c r="D78" i="3"/>
  <c r="E73" i="3"/>
  <c r="E72" i="3" s="1"/>
  <c r="D72" i="3"/>
  <c r="H67" i="3"/>
  <c r="G65" i="3"/>
  <c r="F65" i="3"/>
  <c r="E65" i="3"/>
  <c r="D65" i="3"/>
  <c r="D100" i="3" s="1"/>
  <c r="F64" i="3"/>
  <c r="D64" i="3"/>
  <c r="E63" i="3"/>
  <c r="F60" i="3"/>
  <c r="E60" i="3"/>
  <c r="D60" i="3"/>
  <c r="E59" i="3"/>
  <c r="G54" i="3"/>
  <c r="H52" i="3"/>
  <c r="G52" i="3"/>
  <c r="F51" i="3"/>
  <c r="F52" i="3" s="1"/>
  <c r="F46" i="3" s="1"/>
  <c r="G47" i="3"/>
  <c r="G101" i="3" s="1"/>
  <c r="F47" i="3"/>
  <c r="F101" i="3" s="1"/>
  <c r="F45" i="3"/>
  <c r="E44" i="3"/>
  <c r="D44" i="3"/>
  <c r="G30" i="3"/>
  <c r="G19" i="3" s="1"/>
  <c r="H17" i="3"/>
  <c r="F18" i="3"/>
  <c r="F17" i="3" s="1"/>
  <c r="E17" i="3"/>
  <c r="E19" i="3" s="1"/>
  <c r="D17" i="3"/>
  <c r="E11" i="3"/>
  <c r="F10" i="3"/>
  <c r="E10" i="3"/>
  <c r="D10" i="3"/>
  <c r="H190" i="3" l="1"/>
  <c r="D22" i="5"/>
  <c r="D190" i="3"/>
  <c r="D21" i="5"/>
  <c r="D12" i="8"/>
  <c r="D13" i="8"/>
  <c r="G6" i="6"/>
  <c r="E21" i="6"/>
  <c r="E5" i="6" s="1"/>
  <c r="H21" i="6"/>
  <c r="H5" i="6" s="1"/>
  <c r="F166" i="3"/>
  <c r="G166" i="3"/>
  <c r="F103" i="3"/>
  <c r="F5" i="5" s="1"/>
  <c r="F7" i="5"/>
  <c r="E120" i="3"/>
  <c r="E21" i="5" s="1"/>
  <c r="E11" i="5"/>
  <c r="F142" i="3"/>
  <c r="F190" i="3" s="1"/>
  <c r="D12" i="6"/>
  <c r="D24" i="6" s="1"/>
  <c r="G160" i="3"/>
  <c r="I22" i="6"/>
  <c r="H6" i="6"/>
  <c r="E121" i="3"/>
  <c r="E22" i="5" s="1"/>
  <c r="E7" i="5"/>
  <c r="F125" i="3"/>
  <c r="F123" i="3" s="1"/>
  <c r="F139" i="3" s="1"/>
  <c r="D11" i="6"/>
  <c r="D23" i="6" s="1"/>
  <c r="H166" i="3"/>
  <c r="F183" i="3"/>
  <c r="F5" i="8"/>
  <c r="E17" i="9"/>
  <c r="D17" i="9"/>
  <c r="F17" i="9"/>
  <c r="H160" i="3"/>
  <c r="H46" i="3"/>
  <c r="H100" i="3" s="1"/>
  <c r="F160" i="3"/>
  <c r="G46" i="3"/>
  <c r="G100" i="3" s="1"/>
  <c r="G189" i="3" s="1"/>
  <c r="H139" i="3"/>
  <c r="H123" i="3" s="1"/>
  <c r="E5" i="9"/>
  <c r="D5" i="9"/>
  <c r="F5" i="9"/>
  <c r="D5" i="8"/>
  <c r="E5" i="8"/>
  <c r="E11" i="8"/>
  <c r="F11" i="8"/>
  <c r="G11" i="8"/>
  <c r="G5" i="8"/>
  <c r="H7" i="8"/>
  <c r="D16" i="7"/>
  <c r="D5" i="7"/>
  <c r="H10" i="3"/>
  <c r="L10" i="3" s="1"/>
  <c r="G99" i="3"/>
  <c r="G144" i="3"/>
  <c r="H144" i="3"/>
  <c r="D189" i="3"/>
  <c r="G63" i="3"/>
  <c r="D119" i="3"/>
  <c r="H119" i="3"/>
  <c r="H20" i="5" s="1"/>
  <c r="H155" i="3"/>
  <c r="G155" i="3"/>
  <c r="H171" i="3"/>
  <c r="H183" i="3"/>
  <c r="G17" i="3"/>
  <c r="G190" i="3"/>
  <c r="E12" i="3"/>
  <c r="E100" i="3" s="1"/>
  <c r="E99" i="3"/>
  <c r="G119" i="3"/>
  <c r="G20" i="5" s="1"/>
  <c r="F171" i="3"/>
  <c r="F121" i="3"/>
  <c r="F44" i="3"/>
  <c r="F99" i="3"/>
  <c r="D63" i="3"/>
  <c r="F100" i="3"/>
  <c r="F155" i="3"/>
  <c r="F63" i="3"/>
  <c r="D99" i="3"/>
  <c r="G123" i="3"/>
  <c r="G139" i="3" s="1"/>
  <c r="F141" i="3"/>
  <c r="F144" i="3"/>
  <c r="D11" i="8" l="1"/>
  <c r="K21" i="5"/>
  <c r="D20" i="5"/>
  <c r="E189" i="3"/>
  <c r="L189" i="3" s="1"/>
  <c r="E119" i="3"/>
  <c r="E20" i="5" s="1"/>
  <c r="E188" i="3"/>
  <c r="L188" i="3" s="1"/>
  <c r="H45" i="3"/>
  <c r="F119" i="3"/>
  <c r="F20" i="5" s="1"/>
  <c r="F22" i="5"/>
  <c r="K22" i="5" s="1"/>
  <c r="D21" i="6"/>
  <c r="I23" i="6"/>
  <c r="D7" i="6"/>
  <c r="D8" i="6"/>
  <c r="I24" i="6"/>
  <c r="K190" i="3"/>
  <c r="H63" i="3"/>
  <c r="G98" i="3"/>
  <c r="G44" i="3"/>
  <c r="E98" i="3"/>
  <c r="D98" i="3"/>
  <c r="D188" i="3"/>
  <c r="F98" i="3"/>
  <c r="F188" i="3"/>
  <c r="H189" i="3"/>
  <c r="F189" i="3"/>
  <c r="E187" i="3" l="1"/>
  <c r="H99" i="3"/>
  <c r="H98" i="3" s="1"/>
  <c r="K20" i="5"/>
  <c r="H44" i="3"/>
  <c r="D5" i="6"/>
  <c r="I21" i="6"/>
  <c r="K189" i="3"/>
  <c r="F187" i="3"/>
  <c r="D187" i="3"/>
  <c r="H188" i="3" l="1"/>
  <c r="H187" i="3" l="1"/>
  <c r="G172" i="3" l="1"/>
  <c r="G171" i="3" s="1"/>
  <c r="G184" i="3"/>
  <c r="G188" i="3" s="1"/>
  <c r="G183" i="3" l="1"/>
  <c r="K188" i="3"/>
  <c r="G187" i="3"/>
  <c r="K187" i="3" l="1"/>
  <c r="L187" i="3"/>
</calcChain>
</file>

<file path=xl/sharedStrings.xml><?xml version="1.0" encoding="utf-8"?>
<sst xmlns="http://schemas.openxmlformats.org/spreadsheetml/2006/main" count="563" uniqueCount="90">
  <si>
    <t>Ед.изм.: тыс.руб.</t>
  </si>
  <si>
    <t>Наименование основного мероприятия</t>
  </si>
  <si>
    <t xml:space="preserve">Источник финансирования 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</si>
  <si>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</si>
  <si>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</si>
  <si>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</si>
  <si>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</si>
  <si>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</si>
  <si>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</si>
  <si>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</si>
  <si>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</si>
  <si>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</si>
  <si>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</si>
  <si>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</si>
  <si>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</si>
  <si>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</si>
  <si>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</si>
  <si>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>1) Выплата ежемесячного денежного вознаграждения за классное руководство педагогическим работникам муниципальных образовательных 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</si>
  <si>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2. Укрепление материально-технической базы муниципальных образовательных организаций </t>
  </si>
  <si>
    <t>1)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</si>
  <si>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2) приобретение транспортных средств для организации перевозки обучающихся</t>
  </si>
  <si>
    <t>3) 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</si>
  <si>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4) 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</si>
  <si>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5)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</si>
  <si>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6) предоставление субсидий на иные цели муниципальным бюджетным (автономным) учреждениям - Проведение капитального ремонта зданий и сооружений муниципальных организаций отдыха и оздоровления детей</t>
  </si>
  <si>
    <t>9) предоставление субсидий на иные цели муниципальным бюджетным (автономным) учреждениям - Проведение капитальных ремонтов зданий муниципальных общеобразовательных организаций</t>
  </si>
  <si>
    <t>10) предоставление субсидий на иные цели муниципальным бюджетным (автономным) учреждениям -  проведение капитального ремонта зданий и сооружений муниципальных организаций дошкольного образования</t>
  </si>
  <si>
    <t>11) Приобретение оборудования для пищеблоков муниципальных образовательных организаций, реализующих программы начального общего образования</t>
  </si>
  <si>
    <t>3. Обеспечение мер, направленных на здоровьесбережение учащихся общеобразовательных организаций</t>
  </si>
  <si>
    <t xml:space="preserve">1) обеспечение питанием детей из малообеспеченных семей и детей с нарушениями здоровья, обучающихся в муниципальных общеобразовательных организациях </t>
  </si>
  <si>
    <t>2)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</si>
  <si>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 xml:space="preserve">3) организация отдыха детей в каникулярное время </t>
  </si>
  <si>
    <t>4) субсидия юридическим лицам на организацию отдыха детей в каникулярное время в загородных оздоровительных лагерях</t>
  </si>
  <si>
    <t>5) субсидия на организацию бесплатного горячего питания обучающихся, получающих начальное общее образование в государственных и муниципальных общеобразовательных организациях</t>
  </si>
  <si>
    <t>-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</si>
  <si>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</si>
  <si>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</si>
  <si>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</si>
  <si>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</si>
  <si>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</si>
  <si>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3) 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</si>
  <si>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</si>
  <si>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7. Федеральный проект "Современная школа"</t>
  </si>
  <si>
    <t>8. Федеральный проект "Содействие занятости женщин - создание условий дошкольного образования для детей в возрасте до трех лет"</t>
  </si>
  <si>
    <t>1) 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</t>
  </si>
  <si>
    <t>9. 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</t>
  </si>
  <si>
    <t>Приобретение образовательными организациями средств защиты для обеспечения санитарно-эпидемиологической безопасности</t>
  </si>
  <si>
    <t>Итого по  подпрограмме 1:</t>
  </si>
  <si>
    <t>4. Подпрограмма "Цифровая образовательная среда"</t>
  </si>
  <si>
    <t>"Региональный проект "Цифровая образовательная среда"</t>
  </si>
  <si>
    <t>1)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</si>
  <si>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2) 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 общего, основного общего и среднего общего образования</t>
  </si>
  <si>
    <t>Итого по подпрограмме 4:</t>
  </si>
  <si>
    <t>Раздел 9. Обоснование объема финансовых ресурсов, необходимых для реализации программы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</si>
  <si>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</si>
  <si>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</si>
  <si>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</si>
  <si>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</si>
  <si>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</si>
  <si>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</si>
  <si>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</si>
  <si>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</si>
  <si>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3. Организационное, методическое, аналитическое,  информационное сопровождение муниципальной программы</t>
  </si>
  <si>
    <t>4. Федеральный проект "Социальная активность"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</si>
  <si>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</si>
  <si>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</si>
  <si>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</si>
  <si>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1) Обновление материально-технической базы для формирования у обучающихся современных технологий и гуманитарных навыков</t>
  </si>
  <si>
    <t>2)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</si>
  <si>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3)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</si>
  <si>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4) Создание детских технопарков "Кванториум"</t>
  </si>
  <si>
    <t>Итого по подпрограмме 3:</t>
  </si>
  <si>
    <t>5. Подпрограмма "Социальная активность"</t>
  </si>
  <si>
    <t>1. Региональный проект "Социальная активность"</t>
  </si>
  <si>
    <t>Итого по подпрограмме 5:</t>
  </si>
  <si>
    <t>6. Подпрограмма "Успех каждого ребенка"</t>
  </si>
  <si>
    <t>1. Региональный проект "Успех каждого ребенка"</t>
  </si>
  <si>
    <t>1)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</si>
  <si>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</si>
  <si>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Итого по подпрограмме 6:</t>
  </si>
  <si>
    <t>Всего по муниципальной программе :</t>
  </si>
  <si>
    <t>2. Социальные выплаты и компенсации населению, включая обязательства по публичным нормативным обязательствам</t>
  </si>
  <si>
    <t>Раздел 4. Обоснование объема финансовых ресурсов, необходимых для реализации программы</t>
  </si>
  <si>
    <t>Раздел 5. Обоснование объема финансовых ресурсов, необходимых для реализации подпрограммы</t>
  </si>
  <si>
    <t>12) Приобретение оборудования для пищеблоков муниципальных образовательных организаций, реализующих программы начального общего образования</t>
  </si>
  <si>
    <t>Раздел 4. Обоснование объема финансовых ресурсов, необходимых для реализации подпрограммы</t>
  </si>
  <si>
    <t>13) 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</si>
  <si>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10. Реализация мероприятий по модернизации школьных систем образования</t>
  </si>
  <si>
    <t>Реализация мероприятий по модернизации школьных систем образования</t>
  </si>
  <si>
    <t xml:space="preserve">Муниципальное казенное учреждение Управление по физической культуре и спорту Златоустовского городского округа, 
Муниципальное казенное учреждение Управление культуры Златоустовского городского округа,
Администрация Златоустовского городского округа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</si>
</sst>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0_р_._-;\-* #,##0.0000_р_._-;_-* &quot;-&quot;??_р_._-;_-@_-"/>
    <numFmt numFmtId="168" formatCode="_-* #,##0.000000_р_._-;\-* #,##0.000000_р_._-;_-* &quot;-&quot;??_р_._-;_-@_-"/>
    <numFmt numFmtId="169" formatCode="_-* #,##0.000_р_._-;\-* #,##0.000_р_._-;_-* &quot;-&quot;??_р_.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_(* #,##0.00_);_(* \(#,##0.00\);_(* &quot;-&quot;??_);_(@_)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72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8" fontId="2" fillId="0" borderId="2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5" fontId="2" fillId="2" borderId="2" xfId="1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7" fontId="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2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0" fontId="2" fillId="0" borderId="0" xfId="0" applyNumberFormat="1" applyFont="1" applyAlignment="1">
      <alignment wrapText="1"/>
    </xf>
    <xf numFmtId="171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 wrapText="1" shrinkToFit="1"/>
    </xf>
    <xf numFmtId="168" fontId="2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5" fontId="2" fillId="0" borderId="2" xfId="1" applyNumberFormat="1" applyFont="1" applyFill="1" applyBorder="1" applyAlignment="1">
      <alignment wrapText="1"/>
    </xf>
    <xf numFmtId="166" fontId="2" fillId="0" borderId="2" xfId="1" applyNumberFormat="1" applyFont="1" applyFill="1" applyBorder="1" applyAlignment="1">
      <alignment wrapText="1"/>
    </xf>
    <xf numFmtId="166" fontId="2" fillId="2" borderId="2" xfId="1" applyNumberFormat="1" applyFont="1" applyFill="1" applyBorder="1" applyAlignment="1">
      <alignment wrapText="1"/>
    </xf>
    <xf numFmtId="171" fontId="2" fillId="2" borderId="0" xfId="0" applyNumberFormat="1" applyFont="1" applyFill="1" applyAlignment="1">
      <alignment wrapText="1"/>
    </xf>
    <xf numFmtId="168" fontId="2" fillId="0" borderId="0" xfId="0" applyNumberFormat="1" applyFont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 shrinkToFit="1"/>
    </xf>
    <xf numFmtId="164" fontId="2" fillId="0" borderId="0" xfId="0" applyNumberFormat="1" applyFont="1" applyAlignment="1">
      <alignment horizontal="center" vertical="center" wrapText="1"/>
    </xf>
    <xf numFmtId="169" fontId="2" fillId="2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4" fontId="2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 shrinkToFi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8-2\LOCALS~1\Temp\Xl000018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й год"/>
    </sheetNames>
    <sheetDataSet>
      <sheetData sheetId="0" refreshError="1">
        <row r="12">
          <cell r="D12">
            <v>1963911.07858</v>
          </cell>
        </row>
        <row r="13">
          <cell r="D13">
            <v>272000.62</v>
          </cell>
        </row>
        <row r="25">
          <cell r="D25">
            <v>77259.560419999994</v>
          </cell>
        </row>
        <row r="40">
          <cell r="D40">
            <v>43220.1</v>
          </cell>
        </row>
        <row r="49">
          <cell r="D49">
            <v>4893.05</v>
          </cell>
        </row>
        <row r="56">
          <cell r="D56">
            <v>27649.360000000001</v>
          </cell>
        </row>
        <row r="64">
          <cell r="D64">
            <v>43237.9</v>
          </cell>
        </row>
        <row r="80">
          <cell r="D80">
            <v>1259</v>
          </cell>
        </row>
        <row r="87">
          <cell r="D87">
            <v>6651.6</v>
          </cell>
        </row>
        <row r="88">
          <cell r="D88">
            <v>326.39999999999998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192"/>
  <sheetViews>
    <sheetView view="pageBreakPreview" zoomScale="60" zoomScaleNormal="66" workbookViewId="0">
      <pane xSplit="3" ySplit="7" topLeftCell="D8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defaultRowHeight="15.75" x14ac:dyDescent="0.25"/>
  <cols>
    <col min="1" max="1" width="47.140625" style="1" customWidth="1"/>
    <col min="2" max="2" width="27.140625" style="25" customWidth="1"/>
    <col min="3" max="3" width="22.140625" style="2" customWidth="1"/>
    <col min="4" max="4" width="19" style="3" customWidth="1"/>
    <col min="5" max="5" width="23.28515625" style="23" bestFit="1" customWidth="1"/>
    <col min="6" max="6" width="22" style="24" bestFit="1" customWidth="1"/>
    <col min="7" max="7" width="22" style="2" bestFit="1" customWidth="1"/>
    <col min="8" max="10" width="22" style="2" customWidth="1"/>
    <col min="11" max="11" width="26.140625" style="2" hidden="1" customWidth="1"/>
    <col min="12" max="12" width="30.85546875" style="2" customWidth="1"/>
    <col min="13" max="253" width="9.140625" style="2"/>
    <col min="254" max="254" width="47.140625" style="2" customWidth="1"/>
    <col min="255" max="255" width="27.140625" style="2" customWidth="1"/>
    <col min="256" max="256" width="22.140625" style="2" customWidth="1"/>
    <col min="257" max="257" width="19" style="2" customWidth="1"/>
    <col min="258" max="258" width="21.42578125" style="2" customWidth="1"/>
    <col min="259" max="259" width="20.7109375" style="2" customWidth="1"/>
    <col min="260" max="260" width="20.140625" style="2" customWidth="1"/>
    <col min="261" max="263" width="22" style="2" customWidth="1"/>
    <col min="264" max="264" width="16.85546875" style="2" bestFit="1" customWidth="1"/>
    <col min="265" max="509" width="9.140625" style="2"/>
    <col min="510" max="510" width="47.140625" style="2" customWidth="1"/>
    <col min="511" max="511" width="27.140625" style="2" customWidth="1"/>
    <col min="512" max="512" width="22.140625" style="2" customWidth="1"/>
    <col min="513" max="513" width="19" style="2" customWidth="1"/>
    <col min="514" max="514" width="21.42578125" style="2" customWidth="1"/>
    <col min="515" max="515" width="20.7109375" style="2" customWidth="1"/>
    <col min="516" max="516" width="20.140625" style="2" customWidth="1"/>
    <col min="517" max="519" width="22" style="2" customWidth="1"/>
    <col min="520" max="520" width="16.85546875" style="2" bestFit="1" customWidth="1"/>
    <col min="521" max="765" width="9.140625" style="2"/>
    <col min="766" max="766" width="47.140625" style="2" customWidth="1"/>
    <col min="767" max="767" width="27.140625" style="2" customWidth="1"/>
    <col min="768" max="768" width="22.140625" style="2" customWidth="1"/>
    <col min="769" max="769" width="19" style="2" customWidth="1"/>
    <col min="770" max="770" width="21.42578125" style="2" customWidth="1"/>
    <col min="771" max="771" width="20.7109375" style="2" customWidth="1"/>
    <col min="772" max="772" width="20.140625" style="2" customWidth="1"/>
    <col min="773" max="775" width="22" style="2" customWidth="1"/>
    <col min="776" max="776" width="16.85546875" style="2" bestFit="1" customWidth="1"/>
    <col min="777" max="1021" width="9.140625" style="2"/>
    <col min="1022" max="1022" width="47.140625" style="2" customWidth="1"/>
    <col min="1023" max="1023" width="27.140625" style="2" customWidth="1"/>
    <col min="1024" max="1024" width="22.140625" style="2" customWidth="1"/>
    <col min="1025" max="1025" width="19" style="2" customWidth="1"/>
    <col min="1026" max="1026" width="21.42578125" style="2" customWidth="1"/>
    <col min="1027" max="1027" width="20.7109375" style="2" customWidth="1"/>
    <col min="1028" max="1028" width="20.140625" style="2" customWidth="1"/>
    <col min="1029" max="1031" width="22" style="2" customWidth="1"/>
    <col min="1032" max="1032" width="16.85546875" style="2" bestFit="1" customWidth="1"/>
    <col min="1033" max="1277" width="9.140625" style="2"/>
    <col min="1278" max="1278" width="47.140625" style="2" customWidth="1"/>
    <col min="1279" max="1279" width="27.140625" style="2" customWidth="1"/>
    <col min="1280" max="1280" width="22.140625" style="2" customWidth="1"/>
    <col min="1281" max="1281" width="19" style="2" customWidth="1"/>
    <col min="1282" max="1282" width="21.42578125" style="2" customWidth="1"/>
    <col min="1283" max="1283" width="20.7109375" style="2" customWidth="1"/>
    <col min="1284" max="1284" width="20.140625" style="2" customWidth="1"/>
    <col min="1285" max="1287" width="22" style="2" customWidth="1"/>
    <col min="1288" max="1288" width="16.85546875" style="2" bestFit="1" customWidth="1"/>
    <col min="1289" max="1533" width="9.140625" style="2"/>
    <col min="1534" max="1534" width="47.140625" style="2" customWidth="1"/>
    <col min="1535" max="1535" width="27.140625" style="2" customWidth="1"/>
    <col min="1536" max="1536" width="22.140625" style="2" customWidth="1"/>
    <col min="1537" max="1537" width="19" style="2" customWidth="1"/>
    <col min="1538" max="1538" width="21.42578125" style="2" customWidth="1"/>
    <col min="1539" max="1539" width="20.7109375" style="2" customWidth="1"/>
    <col min="1540" max="1540" width="20.140625" style="2" customWidth="1"/>
    <col min="1541" max="1543" width="22" style="2" customWidth="1"/>
    <col min="1544" max="1544" width="16.85546875" style="2" bestFit="1" customWidth="1"/>
    <col min="1545" max="1789" width="9.140625" style="2"/>
    <col min="1790" max="1790" width="47.140625" style="2" customWidth="1"/>
    <col min="1791" max="1791" width="27.140625" style="2" customWidth="1"/>
    <col min="1792" max="1792" width="22.140625" style="2" customWidth="1"/>
    <col min="1793" max="1793" width="19" style="2" customWidth="1"/>
    <col min="1794" max="1794" width="21.42578125" style="2" customWidth="1"/>
    <col min="1795" max="1795" width="20.7109375" style="2" customWidth="1"/>
    <col min="1796" max="1796" width="20.140625" style="2" customWidth="1"/>
    <col min="1797" max="1799" width="22" style="2" customWidth="1"/>
    <col min="1800" max="1800" width="16.85546875" style="2" bestFit="1" customWidth="1"/>
    <col min="1801" max="2045" width="9.140625" style="2"/>
    <col min="2046" max="2046" width="47.140625" style="2" customWidth="1"/>
    <col min="2047" max="2047" width="27.140625" style="2" customWidth="1"/>
    <col min="2048" max="2048" width="22.140625" style="2" customWidth="1"/>
    <col min="2049" max="2049" width="19" style="2" customWidth="1"/>
    <col min="2050" max="2050" width="21.42578125" style="2" customWidth="1"/>
    <col min="2051" max="2051" width="20.7109375" style="2" customWidth="1"/>
    <col min="2052" max="2052" width="20.140625" style="2" customWidth="1"/>
    <col min="2053" max="2055" width="22" style="2" customWidth="1"/>
    <col min="2056" max="2056" width="16.85546875" style="2" bestFit="1" customWidth="1"/>
    <col min="2057" max="2301" width="9.140625" style="2"/>
    <col min="2302" max="2302" width="47.140625" style="2" customWidth="1"/>
    <col min="2303" max="2303" width="27.140625" style="2" customWidth="1"/>
    <col min="2304" max="2304" width="22.140625" style="2" customWidth="1"/>
    <col min="2305" max="2305" width="19" style="2" customWidth="1"/>
    <col min="2306" max="2306" width="21.42578125" style="2" customWidth="1"/>
    <col min="2307" max="2307" width="20.7109375" style="2" customWidth="1"/>
    <col min="2308" max="2308" width="20.140625" style="2" customWidth="1"/>
    <col min="2309" max="2311" width="22" style="2" customWidth="1"/>
    <col min="2312" max="2312" width="16.85546875" style="2" bestFit="1" customWidth="1"/>
    <col min="2313" max="2557" width="9.140625" style="2"/>
    <col min="2558" max="2558" width="47.140625" style="2" customWidth="1"/>
    <col min="2559" max="2559" width="27.140625" style="2" customWidth="1"/>
    <col min="2560" max="2560" width="22.140625" style="2" customWidth="1"/>
    <col min="2561" max="2561" width="19" style="2" customWidth="1"/>
    <col min="2562" max="2562" width="21.42578125" style="2" customWidth="1"/>
    <col min="2563" max="2563" width="20.7109375" style="2" customWidth="1"/>
    <col min="2564" max="2564" width="20.140625" style="2" customWidth="1"/>
    <col min="2565" max="2567" width="22" style="2" customWidth="1"/>
    <col min="2568" max="2568" width="16.85546875" style="2" bestFit="1" customWidth="1"/>
    <col min="2569" max="2813" width="9.140625" style="2"/>
    <col min="2814" max="2814" width="47.140625" style="2" customWidth="1"/>
    <col min="2815" max="2815" width="27.140625" style="2" customWidth="1"/>
    <col min="2816" max="2816" width="22.140625" style="2" customWidth="1"/>
    <col min="2817" max="2817" width="19" style="2" customWidth="1"/>
    <col min="2818" max="2818" width="21.42578125" style="2" customWidth="1"/>
    <col min="2819" max="2819" width="20.7109375" style="2" customWidth="1"/>
    <col min="2820" max="2820" width="20.140625" style="2" customWidth="1"/>
    <col min="2821" max="2823" width="22" style="2" customWidth="1"/>
    <col min="2824" max="2824" width="16.85546875" style="2" bestFit="1" customWidth="1"/>
    <col min="2825" max="3069" width="9.140625" style="2"/>
    <col min="3070" max="3070" width="47.140625" style="2" customWidth="1"/>
    <col min="3071" max="3071" width="27.140625" style="2" customWidth="1"/>
    <col min="3072" max="3072" width="22.140625" style="2" customWidth="1"/>
    <col min="3073" max="3073" width="19" style="2" customWidth="1"/>
    <col min="3074" max="3074" width="21.42578125" style="2" customWidth="1"/>
    <col min="3075" max="3075" width="20.7109375" style="2" customWidth="1"/>
    <col min="3076" max="3076" width="20.140625" style="2" customWidth="1"/>
    <col min="3077" max="3079" width="22" style="2" customWidth="1"/>
    <col min="3080" max="3080" width="16.85546875" style="2" bestFit="1" customWidth="1"/>
    <col min="3081" max="3325" width="9.140625" style="2"/>
    <col min="3326" max="3326" width="47.140625" style="2" customWidth="1"/>
    <col min="3327" max="3327" width="27.140625" style="2" customWidth="1"/>
    <col min="3328" max="3328" width="22.140625" style="2" customWidth="1"/>
    <col min="3329" max="3329" width="19" style="2" customWidth="1"/>
    <col min="3330" max="3330" width="21.42578125" style="2" customWidth="1"/>
    <col min="3331" max="3331" width="20.7109375" style="2" customWidth="1"/>
    <col min="3332" max="3332" width="20.140625" style="2" customWidth="1"/>
    <col min="3333" max="3335" width="22" style="2" customWidth="1"/>
    <col min="3336" max="3336" width="16.85546875" style="2" bestFit="1" customWidth="1"/>
    <col min="3337" max="3581" width="9.140625" style="2"/>
    <col min="3582" max="3582" width="47.140625" style="2" customWidth="1"/>
    <col min="3583" max="3583" width="27.140625" style="2" customWidth="1"/>
    <col min="3584" max="3584" width="22.140625" style="2" customWidth="1"/>
    <col min="3585" max="3585" width="19" style="2" customWidth="1"/>
    <col min="3586" max="3586" width="21.42578125" style="2" customWidth="1"/>
    <col min="3587" max="3587" width="20.7109375" style="2" customWidth="1"/>
    <col min="3588" max="3588" width="20.140625" style="2" customWidth="1"/>
    <col min="3589" max="3591" width="22" style="2" customWidth="1"/>
    <col min="3592" max="3592" width="16.85546875" style="2" bestFit="1" customWidth="1"/>
    <col min="3593" max="3837" width="9.140625" style="2"/>
    <col min="3838" max="3838" width="47.140625" style="2" customWidth="1"/>
    <col min="3839" max="3839" width="27.140625" style="2" customWidth="1"/>
    <col min="3840" max="3840" width="22.140625" style="2" customWidth="1"/>
    <col min="3841" max="3841" width="19" style="2" customWidth="1"/>
    <col min="3842" max="3842" width="21.42578125" style="2" customWidth="1"/>
    <col min="3843" max="3843" width="20.7109375" style="2" customWidth="1"/>
    <col min="3844" max="3844" width="20.140625" style="2" customWidth="1"/>
    <col min="3845" max="3847" width="22" style="2" customWidth="1"/>
    <col min="3848" max="3848" width="16.85546875" style="2" bestFit="1" customWidth="1"/>
    <col min="3849" max="4093" width="9.140625" style="2"/>
    <col min="4094" max="4094" width="47.140625" style="2" customWidth="1"/>
    <col min="4095" max="4095" width="27.140625" style="2" customWidth="1"/>
    <col min="4096" max="4096" width="22.140625" style="2" customWidth="1"/>
    <col min="4097" max="4097" width="19" style="2" customWidth="1"/>
    <col min="4098" max="4098" width="21.42578125" style="2" customWidth="1"/>
    <col min="4099" max="4099" width="20.7109375" style="2" customWidth="1"/>
    <col min="4100" max="4100" width="20.140625" style="2" customWidth="1"/>
    <col min="4101" max="4103" width="22" style="2" customWidth="1"/>
    <col min="4104" max="4104" width="16.85546875" style="2" bestFit="1" customWidth="1"/>
    <col min="4105" max="4349" width="9.140625" style="2"/>
    <col min="4350" max="4350" width="47.140625" style="2" customWidth="1"/>
    <col min="4351" max="4351" width="27.140625" style="2" customWidth="1"/>
    <col min="4352" max="4352" width="22.140625" style="2" customWidth="1"/>
    <col min="4353" max="4353" width="19" style="2" customWidth="1"/>
    <col min="4354" max="4354" width="21.42578125" style="2" customWidth="1"/>
    <col min="4355" max="4355" width="20.7109375" style="2" customWidth="1"/>
    <col min="4356" max="4356" width="20.140625" style="2" customWidth="1"/>
    <col min="4357" max="4359" width="22" style="2" customWidth="1"/>
    <col min="4360" max="4360" width="16.85546875" style="2" bestFit="1" customWidth="1"/>
    <col min="4361" max="4605" width="9.140625" style="2"/>
    <col min="4606" max="4606" width="47.140625" style="2" customWidth="1"/>
    <col min="4607" max="4607" width="27.140625" style="2" customWidth="1"/>
    <col min="4608" max="4608" width="22.140625" style="2" customWidth="1"/>
    <col min="4609" max="4609" width="19" style="2" customWidth="1"/>
    <col min="4610" max="4610" width="21.42578125" style="2" customWidth="1"/>
    <col min="4611" max="4611" width="20.7109375" style="2" customWidth="1"/>
    <col min="4612" max="4612" width="20.140625" style="2" customWidth="1"/>
    <col min="4613" max="4615" width="22" style="2" customWidth="1"/>
    <col min="4616" max="4616" width="16.85546875" style="2" bestFit="1" customWidth="1"/>
    <col min="4617" max="4861" width="9.140625" style="2"/>
    <col min="4862" max="4862" width="47.140625" style="2" customWidth="1"/>
    <col min="4863" max="4863" width="27.140625" style="2" customWidth="1"/>
    <col min="4864" max="4864" width="22.140625" style="2" customWidth="1"/>
    <col min="4865" max="4865" width="19" style="2" customWidth="1"/>
    <col min="4866" max="4866" width="21.42578125" style="2" customWidth="1"/>
    <col min="4867" max="4867" width="20.7109375" style="2" customWidth="1"/>
    <col min="4868" max="4868" width="20.140625" style="2" customWidth="1"/>
    <col min="4869" max="4871" width="22" style="2" customWidth="1"/>
    <col min="4872" max="4872" width="16.85546875" style="2" bestFit="1" customWidth="1"/>
    <col min="4873" max="5117" width="9.140625" style="2"/>
    <col min="5118" max="5118" width="47.140625" style="2" customWidth="1"/>
    <col min="5119" max="5119" width="27.140625" style="2" customWidth="1"/>
    <col min="5120" max="5120" width="22.140625" style="2" customWidth="1"/>
    <col min="5121" max="5121" width="19" style="2" customWidth="1"/>
    <col min="5122" max="5122" width="21.42578125" style="2" customWidth="1"/>
    <col min="5123" max="5123" width="20.7109375" style="2" customWidth="1"/>
    <col min="5124" max="5124" width="20.140625" style="2" customWidth="1"/>
    <col min="5125" max="5127" width="22" style="2" customWidth="1"/>
    <col min="5128" max="5128" width="16.85546875" style="2" bestFit="1" customWidth="1"/>
    <col min="5129" max="5373" width="9.140625" style="2"/>
    <col min="5374" max="5374" width="47.140625" style="2" customWidth="1"/>
    <col min="5375" max="5375" width="27.140625" style="2" customWidth="1"/>
    <col min="5376" max="5376" width="22.140625" style="2" customWidth="1"/>
    <col min="5377" max="5377" width="19" style="2" customWidth="1"/>
    <col min="5378" max="5378" width="21.42578125" style="2" customWidth="1"/>
    <col min="5379" max="5379" width="20.7109375" style="2" customWidth="1"/>
    <col min="5380" max="5380" width="20.140625" style="2" customWidth="1"/>
    <col min="5381" max="5383" width="22" style="2" customWidth="1"/>
    <col min="5384" max="5384" width="16.85546875" style="2" bestFit="1" customWidth="1"/>
    <col min="5385" max="5629" width="9.140625" style="2"/>
    <col min="5630" max="5630" width="47.140625" style="2" customWidth="1"/>
    <col min="5631" max="5631" width="27.140625" style="2" customWidth="1"/>
    <col min="5632" max="5632" width="22.140625" style="2" customWidth="1"/>
    <col min="5633" max="5633" width="19" style="2" customWidth="1"/>
    <col min="5634" max="5634" width="21.42578125" style="2" customWidth="1"/>
    <col min="5635" max="5635" width="20.7109375" style="2" customWidth="1"/>
    <col min="5636" max="5636" width="20.140625" style="2" customWidth="1"/>
    <col min="5637" max="5639" width="22" style="2" customWidth="1"/>
    <col min="5640" max="5640" width="16.85546875" style="2" bestFit="1" customWidth="1"/>
    <col min="5641" max="5885" width="9.140625" style="2"/>
    <col min="5886" max="5886" width="47.140625" style="2" customWidth="1"/>
    <col min="5887" max="5887" width="27.140625" style="2" customWidth="1"/>
    <col min="5888" max="5888" width="22.140625" style="2" customWidth="1"/>
    <col min="5889" max="5889" width="19" style="2" customWidth="1"/>
    <col min="5890" max="5890" width="21.42578125" style="2" customWidth="1"/>
    <col min="5891" max="5891" width="20.7109375" style="2" customWidth="1"/>
    <col min="5892" max="5892" width="20.140625" style="2" customWidth="1"/>
    <col min="5893" max="5895" width="22" style="2" customWidth="1"/>
    <col min="5896" max="5896" width="16.85546875" style="2" bestFit="1" customWidth="1"/>
    <col min="5897" max="6141" width="9.140625" style="2"/>
    <col min="6142" max="6142" width="47.140625" style="2" customWidth="1"/>
    <col min="6143" max="6143" width="27.140625" style="2" customWidth="1"/>
    <col min="6144" max="6144" width="22.140625" style="2" customWidth="1"/>
    <col min="6145" max="6145" width="19" style="2" customWidth="1"/>
    <col min="6146" max="6146" width="21.42578125" style="2" customWidth="1"/>
    <col min="6147" max="6147" width="20.7109375" style="2" customWidth="1"/>
    <col min="6148" max="6148" width="20.140625" style="2" customWidth="1"/>
    <col min="6149" max="6151" width="22" style="2" customWidth="1"/>
    <col min="6152" max="6152" width="16.85546875" style="2" bestFit="1" customWidth="1"/>
    <col min="6153" max="6397" width="9.140625" style="2"/>
    <col min="6398" max="6398" width="47.140625" style="2" customWidth="1"/>
    <col min="6399" max="6399" width="27.140625" style="2" customWidth="1"/>
    <col min="6400" max="6400" width="22.140625" style="2" customWidth="1"/>
    <col min="6401" max="6401" width="19" style="2" customWidth="1"/>
    <col min="6402" max="6402" width="21.42578125" style="2" customWidth="1"/>
    <col min="6403" max="6403" width="20.7109375" style="2" customWidth="1"/>
    <col min="6404" max="6404" width="20.140625" style="2" customWidth="1"/>
    <col min="6405" max="6407" width="22" style="2" customWidth="1"/>
    <col min="6408" max="6408" width="16.85546875" style="2" bestFit="1" customWidth="1"/>
    <col min="6409" max="6653" width="9.140625" style="2"/>
    <col min="6654" max="6654" width="47.140625" style="2" customWidth="1"/>
    <col min="6655" max="6655" width="27.140625" style="2" customWidth="1"/>
    <col min="6656" max="6656" width="22.140625" style="2" customWidth="1"/>
    <col min="6657" max="6657" width="19" style="2" customWidth="1"/>
    <col min="6658" max="6658" width="21.42578125" style="2" customWidth="1"/>
    <col min="6659" max="6659" width="20.7109375" style="2" customWidth="1"/>
    <col min="6660" max="6660" width="20.140625" style="2" customWidth="1"/>
    <col min="6661" max="6663" width="22" style="2" customWidth="1"/>
    <col min="6664" max="6664" width="16.85546875" style="2" bestFit="1" customWidth="1"/>
    <col min="6665" max="6909" width="9.140625" style="2"/>
    <col min="6910" max="6910" width="47.140625" style="2" customWidth="1"/>
    <col min="6911" max="6911" width="27.140625" style="2" customWidth="1"/>
    <col min="6912" max="6912" width="22.140625" style="2" customWidth="1"/>
    <col min="6913" max="6913" width="19" style="2" customWidth="1"/>
    <col min="6914" max="6914" width="21.42578125" style="2" customWidth="1"/>
    <col min="6915" max="6915" width="20.7109375" style="2" customWidth="1"/>
    <col min="6916" max="6916" width="20.140625" style="2" customWidth="1"/>
    <col min="6917" max="6919" width="22" style="2" customWidth="1"/>
    <col min="6920" max="6920" width="16.85546875" style="2" bestFit="1" customWidth="1"/>
    <col min="6921" max="7165" width="9.140625" style="2"/>
    <col min="7166" max="7166" width="47.140625" style="2" customWidth="1"/>
    <col min="7167" max="7167" width="27.140625" style="2" customWidth="1"/>
    <col min="7168" max="7168" width="22.140625" style="2" customWidth="1"/>
    <col min="7169" max="7169" width="19" style="2" customWidth="1"/>
    <col min="7170" max="7170" width="21.42578125" style="2" customWidth="1"/>
    <col min="7171" max="7171" width="20.7109375" style="2" customWidth="1"/>
    <col min="7172" max="7172" width="20.140625" style="2" customWidth="1"/>
    <col min="7173" max="7175" width="22" style="2" customWidth="1"/>
    <col min="7176" max="7176" width="16.85546875" style="2" bestFit="1" customWidth="1"/>
    <col min="7177" max="7421" width="9.140625" style="2"/>
    <col min="7422" max="7422" width="47.140625" style="2" customWidth="1"/>
    <col min="7423" max="7423" width="27.140625" style="2" customWidth="1"/>
    <col min="7424" max="7424" width="22.140625" style="2" customWidth="1"/>
    <col min="7425" max="7425" width="19" style="2" customWidth="1"/>
    <col min="7426" max="7426" width="21.42578125" style="2" customWidth="1"/>
    <col min="7427" max="7427" width="20.7109375" style="2" customWidth="1"/>
    <col min="7428" max="7428" width="20.140625" style="2" customWidth="1"/>
    <col min="7429" max="7431" width="22" style="2" customWidth="1"/>
    <col min="7432" max="7432" width="16.85546875" style="2" bestFit="1" customWidth="1"/>
    <col min="7433" max="7677" width="9.140625" style="2"/>
    <col min="7678" max="7678" width="47.140625" style="2" customWidth="1"/>
    <col min="7679" max="7679" width="27.140625" style="2" customWidth="1"/>
    <col min="7680" max="7680" width="22.140625" style="2" customWidth="1"/>
    <col min="7681" max="7681" width="19" style="2" customWidth="1"/>
    <col min="7682" max="7682" width="21.42578125" style="2" customWidth="1"/>
    <col min="7683" max="7683" width="20.7109375" style="2" customWidth="1"/>
    <col min="7684" max="7684" width="20.140625" style="2" customWidth="1"/>
    <col min="7685" max="7687" width="22" style="2" customWidth="1"/>
    <col min="7688" max="7688" width="16.85546875" style="2" bestFit="1" customWidth="1"/>
    <col min="7689" max="7933" width="9.140625" style="2"/>
    <col min="7934" max="7934" width="47.140625" style="2" customWidth="1"/>
    <col min="7935" max="7935" width="27.140625" style="2" customWidth="1"/>
    <col min="7936" max="7936" width="22.140625" style="2" customWidth="1"/>
    <col min="7937" max="7937" width="19" style="2" customWidth="1"/>
    <col min="7938" max="7938" width="21.42578125" style="2" customWidth="1"/>
    <col min="7939" max="7939" width="20.7109375" style="2" customWidth="1"/>
    <col min="7940" max="7940" width="20.140625" style="2" customWidth="1"/>
    <col min="7941" max="7943" width="22" style="2" customWidth="1"/>
    <col min="7944" max="7944" width="16.85546875" style="2" bestFit="1" customWidth="1"/>
    <col min="7945" max="8189" width="9.140625" style="2"/>
    <col min="8190" max="8190" width="47.140625" style="2" customWidth="1"/>
    <col min="8191" max="8191" width="27.140625" style="2" customWidth="1"/>
    <col min="8192" max="8192" width="22.140625" style="2" customWidth="1"/>
    <col min="8193" max="8193" width="19" style="2" customWidth="1"/>
    <col min="8194" max="8194" width="21.42578125" style="2" customWidth="1"/>
    <col min="8195" max="8195" width="20.7109375" style="2" customWidth="1"/>
    <col min="8196" max="8196" width="20.140625" style="2" customWidth="1"/>
    <col min="8197" max="8199" width="22" style="2" customWidth="1"/>
    <col min="8200" max="8200" width="16.85546875" style="2" bestFit="1" customWidth="1"/>
    <col min="8201" max="8445" width="9.140625" style="2"/>
    <col min="8446" max="8446" width="47.140625" style="2" customWidth="1"/>
    <col min="8447" max="8447" width="27.140625" style="2" customWidth="1"/>
    <col min="8448" max="8448" width="22.140625" style="2" customWidth="1"/>
    <col min="8449" max="8449" width="19" style="2" customWidth="1"/>
    <col min="8450" max="8450" width="21.42578125" style="2" customWidth="1"/>
    <col min="8451" max="8451" width="20.7109375" style="2" customWidth="1"/>
    <col min="8452" max="8452" width="20.140625" style="2" customWidth="1"/>
    <col min="8453" max="8455" width="22" style="2" customWidth="1"/>
    <col min="8456" max="8456" width="16.85546875" style="2" bestFit="1" customWidth="1"/>
    <col min="8457" max="8701" width="9.140625" style="2"/>
    <col min="8702" max="8702" width="47.140625" style="2" customWidth="1"/>
    <col min="8703" max="8703" width="27.140625" style="2" customWidth="1"/>
    <col min="8704" max="8704" width="22.140625" style="2" customWidth="1"/>
    <col min="8705" max="8705" width="19" style="2" customWidth="1"/>
    <col min="8706" max="8706" width="21.42578125" style="2" customWidth="1"/>
    <col min="8707" max="8707" width="20.7109375" style="2" customWidth="1"/>
    <col min="8708" max="8708" width="20.140625" style="2" customWidth="1"/>
    <col min="8709" max="8711" width="22" style="2" customWidth="1"/>
    <col min="8712" max="8712" width="16.85546875" style="2" bestFit="1" customWidth="1"/>
    <col min="8713" max="8957" width="9.140625" style="2"/>
    <col min="8958" max="8958" width="47.140625" style="2" customWidth="1"/>
    <col min="8959" max="8959" width="27.140625" style="2" customWidth="1"/>
    <col min="8960" max="8960" width="22.140625" style="2" customWidth="1"/>
    <col min="8961" max="8961" width="19" style="2" customWidth="1"/>
    <col min="8962" max="8962" width="21.42578125" style="2" customWidth="1"/>
    <col min="8963" max="8963" width="20.7109375" style="2" customWidth="1"/>
    <col min="8964" max="8964" width="20.140625" style="2" customWidth="1"/>
    <col min="8965" max="8967" width="22" style="2" customWidth="1"/>
    <col min="8968" max="8968" width="16.85546875" style="2" bestFit="1" customWidth="1"/>
    <col min="8969" max="9213" width="9.140625" style="2"/>
    <col min="9214" max="9214" width="47.140625" style="2" customWidth="1"/>
    <col min="9215" max="9215" width="27.140625" style="2" customWidth="1"/>
    <col min="9216" max="9216" width="22.140625" style="2" customWidth="1"/>
    <col min="9217" max="9217" width="19" style="2" customWidth="1"/>
    <col min="9218" max="9218" width="21.42578125" style="2" customWidth="1"/>
    <col min="9219" max="9219" width="20.7109375" style="2" customWidth="1"/>
    <col min="9220" max="9220" width="20.140625" style="2" customWidth="1"/>
    <col min="9221" max="9223" width="22" style="2" customWidth="1"/>
    <col min="9224" max="9224" width="16.85546875" style="2" bestFit="1" customWidth="1"/>
    <col min="9225" max="9469" width="9.140625" style="2"/>
    <col min="9470" max="9470" width="47.140625" style="2" customWidth="1"/>
    <col min="9471" max="9471" width="27.140625" style="2" customWidth="1"/>
    <col min="9472" max="9472" width="22.140625" style="2" customWidth="1"/>
    <col min="9473" max="9473" width="19" style="2" customWidth="1"/>
    <col min="9474" max="9474" width="21.42578125" style="2" customWidth="1"/>
    <col min="9475" max="9475" width="20.7109375" style="2" customWidth="1"/>
    <col min="9476" max="9476" width="20.140625" style="2" customWidth="1"/>
    <col min="9477" max="9479" width="22" style="2" customWidth="1"/>
    <col min="9480" max="9480" width="16.85546875" style="2" bestFit="1" customWidth="1"/>
    <col min="9481" max="9725" width="9.140625" style="2"/>
    <col min="9726" max="9726" width="47.140625" style="2" customWidth="1"/>
    <col min="9727" max="9727" width="27.140625" style="2" customWidth="1"/>
    <col min="9728" max="9728" width="22.140625" style="2" customWidth="1"/>
    <col min="9729" max="9729" width="19" style="2" customWidth="1"/>
    <col min="9730" max="9730" width="21.42578125" style="2" customWidth="1"/>
    <col min="9731" max="9731" width="20.7109375" style="2" customWidth="1"/>
    <col min="9732" max="9732" width="20.140625" style="2" customWidth="1"/>
    <col min="9733" max="9735" width="22" style="2" customWidth="1"/>
    <col min="9736" max="9736" width="16.85546875" style="2" bestFit="1" customWidth="1"/>
    <col min="9737" max="9981" width="9.140625" style="2"/>
    <col min="9982" max="9982" width="47.140625" style="2" customWidth="1"/>
    <col min="9983" max="9983" width="27.140625" style="2" customWidth="1"/>
    <col min="9984" max="9984" width="22.140625" style="2" customWidth="1"/>
    <col min="9985" max="9985" width="19" style="2" customWidth="1"/>
    <col min="9986" max="9986" width="21.42578125" style="2" customWidth="1"/>
    <col min="9987" max="9987" width="20.7109375" style="2" customWidth="1"/>
    <col min="9988" max="9988" width="20.140625" style="2" customWidth="1"/>
    <col min="9989" max="9991" width="22" style="2" customWidth="1"/>
    <col min="9992" max="9992" width="16.85546875" style="2" bestFit="1" customWidth="1"/>
    <col min="9993" max="10237" width="9.140625" style="2"/>
    <col min="10238" max="10238" width="47.140625" style="2" customWidth="1"/>
    <col min="10239" max="10239" width="27.140625" style="2" customWidth="1"/>
    <col min="10240" max="10240" width="22.140625" style="2" customWidth="1"/>
    <col min="10241" max="10241" width="19" style="2" customWidth="1"/>
    <col min="10242" max="10242" width="21.42578125" style="2" customWidth="1"/>
    <col min="10243" max="10243" width="20.7109375" style="2" customWidth="1"/>
    <col min="10244" max="10244" width="20.140625" style="2" customWidth="1"/>
    <col min="10245" max="10247" width="22" style="2" customWidth="1"/>
    <col min="10248" max="10248" width="16.85546875" style="2" bestFit="1" customWidth="1"/>
    <col min="10249" max="10493" width="9.140625" style="2"/>
    <col min="10494" max="10494" width="47.140625" style="2" customWidth="1"/>
    <col min="10495" max="10495" width="27.140625" style="2" customWidth="1"/>
    <col min="10496" max="10496" width="22.140625" style="2" customWidth="1"/>
    <col min="10497" max="10497" width="19" style="2" customWidth="1"/>
    <col min="10498" max="10498" width="21.42578125" style="2" customWidth="1"/>
    <col min="10499" max="10499" width="20.7109375" style="2" customWidth="1"/>
    <col min="10500" max="10500" width="20.140625" style="2" customWidth="1"/>
    <col min="10501" max="10503" width="22" style="2" customWidth="1"/>
    <col min="10504" max="10504" width="16.85546875" style="2" bestFit="1" customWidth="1"/>
    <col min="10505" max="10749" width="9.140625" style="2"/>
    <col min="10750" max="10750" width="47.140625" style="2" customWidth="1"/>
    <col min="10751" max="10751" width="27.140625" style="2" customWidth="1"/>
    <col min="10752" max="10752" width="22.140625" style="2" customWidth="1"/>
    <col min="10753" max="10753" width="19" style="2" customWidth="1"/>
    <col min="10754" max="10754" width="21.42578125" style="2" customWidth="1"/>
    <col min="10755" max="10755" width="20.7109375" style="2" customWidth="1"/>
    <col min="10756" max="10756" width="20.140625" style="2" customWidth="1"/>
    <col min="10757" max="10759" width="22" style="2" customWidth="1"/>
    <col min="10760" max="10760" width="16.85546875" style="2" bestFit="1" customWidth="1"/>
    <col min="10761" max="11005" width="9.140625" style="2"/>
    <col min="11006" max="11006" width="47.140625" style="2" customWidth="1"/>
    <col min="11007" max="11007" width="27.140625" style="2" customWidth="1"/>
    <col min="11008" max="11008" width="22.140625" style="2" customWidth="1"/>
    <col min="11009" max="11009" width="19" style="2" customWidth="1"/>
    <col min="11010" max="11010" width="21.42578125" style="2" customWidth="1"/>
    <col min="11011" max="11011" width="20.7109375" style="2" customWidth="1"/>
    <col min="11012" max="11012" width="20.140625" style="2" customWidth="1"/>
    <col min="11013" max="11015" width="22" style="2" customWidth="1"/>
    <col min="11016" max="11016" width="16.85546875" style="2" bestFit="1" customWidth="1"/>
    <col min="11017" max="11261" width="9.140625" style="2"/>
    <col min="11262" max="11262" width="47.140625" style="2" customWidth="1"/>
    <col min="11263" max="11263" width="27.140625" style="2" customWidth="1"/>
    <col min="11264" max="11264" width="22.140625" style="2" customWidth="1"/>
    <col min="11265" max="11265" width="19" style="2" customWidth="1"/>
    <col min="11266" max="11266" width="21.42578125" style="2" customWidth="1"/>
    <col min="11267" max="11267" width="20.7109375" style="2" customWidth="1"/>
    <col min="11268" max="11268" width="20.140625" style="2" customWidth="1"/>
    <col min="11269" max="11271" width="22" style="2" customWidth="1"/>
    <col min="11272" max="11272" width="16.85546875" style="2" bestFit="1" customWidth="1"/>
    <col min="11273" max="11517" width="9.140625" style="2"/>
    <col min="11518" max="11518" width="47.140625" style="2" customWidth="1"/>
    <col min="11519" max="11519" width="27.140625" style="2" customWidth="1"/>
    <col min="11520" max="11520" width="22.140625" style="2" customWidth="1"/>
    <col min="11521" max="11521" width="19" style="2" customWidth="1"/>
    <col min="11522" max="11522" width="21.42578125" style="2" customWidth="1"/>
    <col min="11523" max="11523" width="20.7109375" style="2" customWidth="1"/>
    <col min="11524" max="11524" width="20.140625" style="2" customWidth="1"/>
    <col min="11525" max="11527" width="22" style="2" customWidth="1"/>
    <col min="11528" max="11528" width="16.85546875" style="2" bestFit="1" customWidth="1"/>
    <col min="11529" max="11773" width="9.140625" style="2"/>
    <col min="11774" max="11774" width="47.140625" style="2" customWidth="1"/>
    <col min="11775" max="11775" width="27.140625" style="2" customWidth="1"/>
    <col min="11776" max="11776" width="22.140625" style="2" customWidth="1"/>
    <col min="11777" max="11777" width="19" style="2" customWidth="1"/>
    <col min="11778" max="11778" width="21.42578125" style="2" customWidth="1"/>
    <col min="11779" max="11779" width="20.7109375" style="2" customWidth="1"/>
    <col min="11780" max="11780" width="20.140625" style="2" customWidth="1"/>
    <col min="11781" max="11783" width="22" style="2" customWidth="1"/>
    <col min="11784" max="11784" width="16.85546875" style="2" bestFit="1" customWidth="1"/>
    <col min="11785" max="12029" width="9.140625" style="2"/>
    <col min="12030" max="12030" width="47.140625" style="2" customWidth="1"/>
    <col min="12031" max="12031" width="27.140625" style="2" customWidth="1"/>
    <col min="12032" max="12032" width="22.140625" style="2" customWidth="1"/>
    <col min="12033" max="12033" width="19" style="2" customWidth="1"/>
    <col min="12034" max="12034" width="21.42578125" style="2" customWidth="1"/>
    <col min="12035" max="12035" width="20.7109375" style="2" customWidth="1"/>
    <col min="12036" max="12036" width="20.140625" style="2" customWidth="1"/>
    <col min="12037" max="12039" width="22" style="2" customWidth="1"/>
    <col min="12040" max="12040" width="16.85546875" style="2" bestFit="1" customWidth="1"/>
    <col min="12041" max="12285" width="9.140625" style="2"/>
    <col min="12286" max="12286" width="47.140625" style="2" customWidth="1"/>
    <col min="12287" max="12287" width="27.140625" style="2" customWidth="1"/>
    <col min="12288" max="12288" width="22.140625" style="2" customWidth="1"/>
    <col min="12289" max="12289" width="19" style="2" customWidth="1"/>
    <col min="12290" max="12290" width="21.42578125" style="2" customWidth="1"/>
    <col min="12291" max="12291" width="20.7109375" style="2" customWidth="1"/>
    <col min="12292" max="12292" width="20.140625" style="2" customWidth="1"/>
    <col min="12293" max="12295" width="22" style="2" customWidth="1"/>
    <col min="12296" max="12296" width="16.85546875" style="2" bestFit="1" customWidth="1"/>
    <col min="12297" max="12541" width="9.140625" style="2"/>
    <col min="12542" max="12542" width="47.140625" style="2" customWidth="1"/>
    <col min="12543" max="12543" width="27.140625" style="2" customWidth="1"/>
    <col min="12544" max="12544" width="22.140625" style="2" customWidth="1"/>
    <col min="12545" max="12545" width="19" style="2" customWidth="1"/>
    <col min="12546" max="12546" width="21.42578125" style="2" customWidth="1"/>
    <col min="12547" max="12547" width="20.7109375" style="2" customWidth="1"/>
    <col min="12548" max="12548" width="20.140625" style="2" customWidth="1"/>
    <col min="12549" max="12551" width="22" style="2" customWidth="1"/>
    <col min="12552" max="12552" width="16.85546875" style="2" bestFit="1" customWidth="1"/>
    <col min="12553" max="12797" width="9.140625" style="2"/>
    <col min="12798" max="12798" width="47.140625" style="2" customWidth="1"/>
    <col min="12799" max="12799" width="27.140625" style="2" customWidth="1"/>
    <col min="12800" max="12800" width="22.140625" style="2" customWidth="1"/>
    <col min="12801" max="12801" width="19" style="2" customWidth="1"/>
    <col min="12802" max="12802" width="21.42578125" style="2" customWidth="1"/>
    <col min="12803" max="12803" width="20.7109375" style="2" customWidth="1"/>
    <col min="12804" max="12804" width="20.140625" style="2" customWidth="1"/>
    <col min="12805" max="12807" width="22" style="2" customWidth="1"/>
    <col min="12808" max="12808" width="16.85546875" style="2" bestFit="1" customWidth="1"/>
    <col min="12809" max="13053" width="9.140625" style="2"/>
    <col min="13054" max="13054" width="47.140625" style="2" customWidth="1"/>
    <col min="13055" max="13055" width="27.140625" style="2" customWidth="1"/>
    <col min="13056" max="13056" width="22.140625" style="2" customWidth="1"/>
    <col min="13057" max="13057" width="19" style="2" customWidth="1"/>
    <col min="13058" max="13058" width="21.42578125" style="2" customWidth="1"/>
    <col min="13059" max="13059" width="20.7109375" style="2" customWidth="1"/>
    <col min="13060" max="13060" width="20.140625" style="2" customWidth="1"/>
    <col min="13061" max="13063" width="22" style="2" customWidth="1"/>
    <col min="13064" max="13064" width="16.85546875" style="2" bestFit="1" customWidth="1"/>
    <col min="13065" max="13309" width="9.140625" style="2"/>
    <col min="13310" max="13310" width="47.140625" style="2" customWidth="1"/>
    <col min="13311" max="13311" width="27.140625" style="2" customWidth="1"/>
    <col min="13312" max="13312" width="22.140625" style="2" customWidth="1"/>
    <col min="13313" max="13313" width="19" style="2" customWidth="1"/>
    <col min="13314" max="13314" width="21.42578125" style="2" customWidth="1"/>
    <col min="13315" max="13315" width="20.7109375" style="2" customWidth="1"/>
    <col min="13316" max="13316" width="20.140625" style="2" customWidth="1"/>
    <col min="13317" max="13319" width="22" style="2" customWidth="1"/>
    <col min="13320" max="13320" width="16.85546875" style="2" bestFit="1" customWidth="1"/>
    <col min="13321" max="13565" width="9.140625" style="2"/>
    <col min="13566" max="13566" width="47.140625" style="2" customWidth="1"/>
    <col min="13567" max="13567" width="27.140625" style="2" customWidth="1"/>
    <col min="13568" max="13568" width="22.140625" style="2" customWidth="1"/>
    <col min="13569" max="13569" width="19" style="2" customWidth="1"/>
    <col min="13570" max="13570" width="21.42578125" style="2" customWidth="1"/>
    <col min="13571" max="13571" width="20.7109375" style="2" customWidth="1"/>
    <col min="13572" max="13572" width="20.140625" style="2" customWidth="1"/>
    <col min="13573" max="13575" width="22" style="2" customWidth="1"/>
    <col min="13576" max="13576" width="16.85546875" style="2" bestFit="1" customWidth="1"/>
    <col min="13577" max="13821" width="9.140625" style="2"/>
    <col min="13822" max="13822" width="47.140625" style="2" customWidth="1"/>
    <col min="13823" max="13823" width="27.140625" style="2" customWidth="1"/>
    <col min="13824" max="13824" width="22.140625" style="2" customWidth="1"/>
    <col min="13825" max="13825" width="19" style="2" customWidth="1"/>
    <col min="13826" max="13826" width="21.42578125" style="2" customWidth="1"/>
    <col min="13827" max="13827" width="20.7109375" style="2" customWidth="1"/>
    <col min="13828" max="13828" width="20.140625" style="2" customWidth="1"/>
    <col min="13829" max="13831" width="22" style="2" customWidth="1"/>
    <col min="13832" max="13832" width="16.85546875" style="2" bestFit="1" customWidth="1"/>
    <col min="13833" max="14077" width="9.140625" style="2"/>
    <col min="14078" max="14078" width="47.140625" style="2" customWidth="1"/>
    <col min="14079" max="14079" width="27.140625" style="2" customWidth="1"/>
    <col min="14080" max="14080" width="22.140625" style="2" customWidth="1"/>
    <col min="14081" max="14081" width="19" style="2" customWidth="1"/>
    <col min="14082" max="14082" width="21.42578125" style="2" customWidth="1"/>
    <col min="14083" max="14083" width="20.7109375" style="2" customWidth="1"/>
    <col min="14084" max="14084" width="20.140625" style="2" customWidth="1"/>
    <col min="14085" max="14087" width="22" style="2" customWidth="1"/>
    <col min="14088" max="14088" width="16.85546875" style="2" bestFit="1" customWidth="1"/>
    <col min="14089" max="14333" width="9.140625" style="2"/>
    <col min="14334" max="14334" width="47.140625" style="2" customWidth="1"/>
    <col min="14335" max="14335" width="27.140625" style="2" customWidth="1"/>
    <col min="14336" max="14336" width="22.140625" style="2" customWidth="1"/>
    <col min="14337" max="14337" width="19" style="2" customWidth="1"/>
    <col min="14338" max="14338" width="21.42578125" style="2" customWidth="1"/>
    <col min="14339" max="14339" width="20.7109375" style="2" customWidth="1"/>
    <col min="14340" max="14340" width="20.140625" style="2" customWidth="1"/>
    <col min="14341" max="14343" width="22" style="2" customWidth="1"/>
    <col min="14344" max="14344" width="16.85546875" style="2" bestFit="1" customWidth="1"/>
    <col min="14345" max="14589" width="9.140625" style="2"/>
    <col min="14590" max="14590" width="47.140625" style="2" customWidth="1"/>
    <col min="14591" max="14591" width="27.140625" style="2" customWidth="1"/>
    <col min="14592" max="14592" width="22.140625" style="2" customWidth="1"/>
    <col min="14593" max="14593" width="19" style="2" customWidth="1"/>
    <col min="14594" max="14594" width="21.42578125" style="2" customWidth="1"/>
    <col min="14595" max="14595" width="20.7109375" style="2" customWidth="1"/>
    <col min="14596" max="14596" width="20.140625" style="2" customWidth="1"/>
    <col min="14597" max="14599" width="22" style="2" customWidth="1"/>
    <col min="14600" max="14600" width="16.85546875" style="2" bestFit="1" customWidth="1"/>
    <col min="14601" max="14845" width="9.140625" style="2"/>
    <col min="14846" max="14846" width="47.140625" style="2" customWidth="1"/>
    <col min="14847" max="14847" width="27.140625" style="2" customWidth="1"/>
    <col min="14848" max="14848" width="22.140625" style="2" customWidth="1"/>
    <col min="14849" max="14849" width="19" style="2" customWidth="1"/>
    <col min="14850" max="14850" width="21.42578125" style="2" customWidth="1"/>
    <col min="14851" max="14851" width="20.7109375" style="2" customWidth="1"/>
    <col min="14852" max="14852" width="20.140625" style="2" customWidth="1"/>
    <col min="14853" max="14855" width="22" style="2" customWidth="1"/>
    <col min="14856" max="14856" width="16.85546875" style="2" bestFit="1" customWidth="1"/>
    <col min="14857" max="15101" width="9.140625" style="2"/>
    <col min="15102" max="15102" width="47.140625" style="2" customWidth="1"/>
    <col min="15103" max="15103" width="27.140625" style="2" customWidth="1"/>
    <col min="15104" max="15104" width="22.140625" style="2" customWidth="1"/>
    <col min="15105" max="15105" width="19" style="2" customWidth="1"/>
    <col min="15106" max="15106" width="21.42578125" style="2" customWidth="1"/>
    <col min="15107" max="15107" width="20.7109375" style="2" customWidth="1"/>
    <col min="15108" max="15108" width="20.140625" style="2" customWidth="1"/>
    <col min="15109" max="15111" width="22" style="2" customWidth="1"/>
    <col min="15112" max="15112" width="16.85546875" style="2" bestFit="1" customWidth="1"/>
    <col min="15113" max="15357" width="9.140625" style="2"/>
    <col min="15358" max="15358" width="47.140625" style="2" customWidth="1"/>
    <col min="15359" max="15359" width="27.140625" style="2" customWidth="1"/>
    <col min="15360" max="15360" width="22.140625" style="2" customWidth="1"/>
    <col min="15361" max="15361" width="19" style="2" customWidth="1"/>
    <col min="15362" max="15362" width="21.42578125" style="2" customWidth="1"/>
    <col min="15363" max="15363" width="20.7109375" style="2" customWidth="1"/>
    <col min="15364" max="15364" width="20.140625" style="2" customWidth="1"/>
    <col min="15365" max="15367" width="22" style="2" customWidth="1"/>
    <col min="15368" max="15368" width="16.85546875" style="2" bestFit="1" customWidth="1"/>
    <col min="15369" max="15613" width="9.140625" style="2"/>
    <col min="15614" max="15614" width="47.140625" style="2" customWidth="1"/>
    <col min="15615" max="15615" width="27.140625" style="2" customWidth="1"/>
    <col min="15616" max="15616" width="22.140625" style="2" customWidth="1"/>
    <col min="15617" max="15617" width="19" style="2" customWidth="1"/>
    <col min="15618" max="15618" width="21.42578125" style="2" customWidth="1"/>
    <col min="15619" max="15619" width="20.7109375" style="2" customWidth="1"/>
    <col min="15620" max="15620" width="20.140625" style="2" customWidth="1"/>
    <col min="15621" max="15623" width="22" style="2" customWidth="1"/>
    <col min="15624" max="15624" width="16.85546875" style="2" bestFit="1" customWidth="1"/>
    <col min="15625" max="15869" width="9.140625" style="2"/>
    <col min="15870" max="15870" width="47.140625" style="2" customWidth="1"/>
    <col min="15871" max="15871" width="27.140625" style="2" customWidth="1"/>
    <col min="15872" max="15872" width="22.140625" style="2" customWidth="1"/>
    <col min="15873" max="15873" width="19" style="2" customWidth="1"/>
    <col min="15874" max="15874" width="21.42578125" style="2" customWidth="1"/>
    <col min="15875" max="15875" width="20.7109375" style="2" customWidth="1"/>
    <col min="15876" max="15876" width="20.140625" style="2" customWidth="1"/>
    <col min="15877" max="15879" width="22" style="2" customWidth="1"/>
    <col min="15880" max="15880" width="16.85546875" style="2" bestFit="1" customWidth="1"/>
    <col min="15881" max="16125" width="9.140625" style="2"/>
    <col min="16126" max="16126" width="47.140625" style="2" customWidth="1"/>
    <col min="16127" max="16127" width="27.140625" style="2" customWidth="1"/>
    <col min="16128" max="16128" width="22.140625" style="2" customWidth="1"/>
    <col min="16129" max="16129" width="19" style="2" customWidth="1"/>
    <col min="16130" max="16130" width="21.42578125" style="2" customWidth="1"/>
    <col min="16131" max="16131" width="20.7109375" style="2" customWidth="1"/>
    <col min="16132" max="16132" width="20.140625" style="2" customWidth="1"/>
    <col min="16133" max="16135" width="22" style="2" customWidth="1"/>
    <col min="16136" max="16136" width="16.85546875" style="2" bestFit="1" customWidth="1"/>
    <col min="16137" max="16384" width="9.140625" style="2"/>
  </cols>
  <sheetData>
    <row r="1" spans="1:12" ht="18.75" x14ac:dyDescent="0.3">
      <c r="E1" s="66"/>
      <c r="F1" s="66"/>
      <c r="G1" s="66"/>
      <c r="H1" s="69"/>
      <c r="I1" s="66"/>
      <c r="J1" s="66"/>
    </row>
    <row r="2" spans="1:12" ht="15.75" customHeight="1" x14ac:dyDescent="0.3">
      <c r="D2" s="66"/>
      <c r="E2" s="66"/>
      <c r="F2" s="66"/>
      <c r="G2" s="66"/>
      <c r="H2" s="66"/>
      <c r="I2" s="66"/>
      <c r="J2" s="66"/>
    </row>
    <row r="3" spans="1:12" ht="15.75" customHeight="1" x14ac:dyDescent="0.3">
      <c r="D3" s="66"/>
      <c r="E3" s="66"/>
      <c r="F3" s="66"/>
      <c r="G3" s="66"/>
      <c r="H3" s="66"/>
      <c r="I3" s="66"/>
      <c r="J3" s="66"/>
    </row>
    <row r="4" spans="1:12" ht="15.75" customHeight="1" x14ac:dyDescent="0.3">
      <c r="D4" s="66"/>
      <c r="E4" s="66"/>
      <c r="F4" s="66"/>
      <c r="G4" s="66"/>
      <c r="H4" s="66"/>
      <c r="I4" s="66"/>
      <c r="J4" s="66"/>
    </row>
    <row r="5" spans="1:12" ht="15.75" customHeight="1" x14ac:dyDescent="0.25">
      <c r="A5" s="67" t="s">
        <v>53</v>
      </c>
      <c r="B5" s="67"/>
      <c r="C5" s="67"/>
      <c r="D5" s="67"/>
      <c r="E5" s="67"/>
      <c r="F5" s="67"/>
      <c r="G5" s="67"/>
      <c r="H5" s="67"/>
      <c r="I5" s="67"/>
      <c r="J5" s="67"/>
    </row>
    <row r="6" spans="1:12" x14ac:dyDescent="0.25">
      <c r="E6" s="68" t="s">
        <v>0</v>
      </c>
      <c r="F6" s="68"/>
      <c r="G6" s="68"/>
      <c r="H6" s="68"/>
      <c r="I6" s="68"/>
      <c r="J6" s="68"/>
    </row>
    <row r="7" spans="1:12" s="6" customFormat="1" ht="30.75" customHeight="1" x14ac:dyDescent="0.2">
      <c r="A7" s="54" t="s">
        <v>1</v>
      </c>
      <c r="B7" s="26" t="s">
        <v>54</v>
      </c>
      <c r="C7" s="54" t="s">
        <v>2</v>
      </c>
      <c r="D7" s="4" t="s">
        <v>3</v>
      </c>
      <c r="E7" s="4" t="s">
        <v>4</v>
      </c>
      <c r="F7" s="5" t="s">
        <v>5</v>
      </c>
      <c r="G7" s="54" t="s">
        <v>6</v>
      </c>
      <c r="H7" s="54" t="s">
        <v>7</v>
      </c>
      <c r="I7" s="54" t="s">
        <v>8</v>
      </c>
      <c r="J7" s="54" t="s">
        <v>9</v>
      </c>
    </row>
    <row r="8" spans="1:12" s="6" customFormat="1" ht="23.25" customHeight="1" x14ac:dyDescent="0.2">
      <c r="A8" s="70" t="s">
        <v>55</v>
      </c>
      <c r="B8" s="71"/>
      <c r="C8" s="71"/>
      <c r="D8" s="71"/>
      <c r="E8" s="71"/>
      <c r="F8" s="71"/>
      <c r="G8" s="71"/>
      <c r="H8" s="71"/>
      <c r="I8" s="71"/>
      <c r="J8" s="71"/>
    </row>
    <row r="9" spans="1:12" s="6" customFormat="1" ht="18" customHeight="1" x14ac:dyDescent="0.2">
      <c r="A9" s="72" t="s">
        <v>10</v>
      </c>
      <c r="B9" s="73"/>
      <c r="C9" s="73"/>
      <c r="D9" s="73"/>
      <c r="E9" s="73"/>
      <c r="F9" s="73"/>
      <c r="G9" s="73"/>
      <c r="H9" s="73"/>
      <c r="I9" s="73"/>
      <c r="J9" s="73"/>
    </row>
    <row r="10" spans="1:12" s="6" customFormat="1" ht="18.75" customHeight="1" x14ac:dyDescent="0.2">
      <c r="A10" s="58" t="s">
        <v>11</v>
      </c>
      <c r="B10" s="76" t="s">
        <v>56</v>
      </c>
      <c r="C10" s="54" t="s">
        <v>12</v>
      </c>
      <c r="D10" s="8">
        <f>SUM(D11:D12)</f>
        <v>1838010.14</v>
      </c>
      <c r="E10" s="12">
        <f>'[1]1-й год'!$D$12</f>
        <v>1963911.07858</v>
      </c>
      <c r="F10" s="21">
        <f>SUM(F11:F13)</f>
        <v>2085232.1500000001</v>
      </c>
      <c r="G10" s="8">
        <f>SUM(G11:G14)</f>
        <v>2213305.0300000003</v>
      </c>
      <c r="H10" s="74">
        <f>SUM(H11:H14)</f>
        <v>2191023.4</v>
      </c>
      <c r="I10" s="74">
        <v>2190308.7000000002</v>
      </c>
      <c r="J10" s="74">
        <v>2195773</v>
      </c>
      <c r="L10" s="48">
        <f>SUM(D10:J10)</f>
        <v>14677563.498580001</v>
      </c>
    </row>
    <row r="11" spans="1:12" ht="21.75" customHeight="1" x14ac:dyDescent="0.25">
      <c r="A11" s="58"/>
      <c r="B11" s="76"/>
      <c r="C11" s="54" t="s">
        <v>13</v>
      </c>
      <c r="D11" s="8">
        <v>275295.5</v>
      </c>
      <c r="E11" s="9">
        <f>'[1]1-й год'!$D$13</f>
        <v>272000.62</v>
      </c>
      <c r="F11" s="10">
        <v>638850.24</v>
      </c>
      <c r="G11" s="9">
        <v>680464.37</v>
      </c>
      <c r="H11" s="42">
        <v>680576.2</v>
      </c>
      <c r="I11" s="42">
        <v>679776.7</v>
      </c>
      <c r="J11" s="8">
        <v>679776.7</v>
      </c>
    </row>
    <row r="12" spans="1:12" x14ac:dyDescent="0.25">
      <c r="A12" s="58"/>
      <c r="B12" s="76"/>
      <c r="C12" s="54" t="s">
        <v>14</v>
      </c>
      <c r="D12" s="8">
        <v>1562714.64</v>
      </c>
      <c r="E12" s="11">
        <f>E10-E11</f>
        <v>1691910.4585799999</v>
      </c>
      <c r="F12" s="10">
        <v>1424469.81</v>
      </c>
      <c r="G12" s="9">
        <f>783.2+37302.9+713557.1+711008.4</f>
        <v>1462651.6</v>
      </c>
      <c r="H12" s="43">
        <f>2191023.4-H11-H13-H14</f>
        <v>1441758.0999999999</v>
      </c>
      <c r="I12" s="43">
        <v>1441842.9000000001</v>
      </c>
      <c r="J12" s="43">
        <v>1441613.8</v>
      </c>
    </row>
    <row r="13" spans="1:12" ht="31.5" x14ac:dyDescent="0.25">
      <c r="A13" s="53"/>
      <c r="B13" s="76"/>
      <c r="C13" s="54" t="s">
        <v>15</v>
      </c>
      <c r="D13" s="8">
        <v>0</v>
      </c>
      <c r="E13" s="11">
        <v>0</v>
      </c>
      <c r="F13" s="10">
        <v>21912.1</v>
      </c>
      <c r="G13" s="9">
        <v>67189.06</v>
      </c>
      <c r="H13" s="42">
        <v>67189.100000000006</v>
      </c>
      <c r="I13" s="42">
        <v>67189.100000000006</v>
      </c>
      <c r="J13" s="8">
        <v>72882.5</v>
      </c>
    </row>
    <row r="14" spans="1:12" ht="47.25" x14ac:dyDescent="0.25">
      <c r="A14" s="53" t="s">
        <v>81</v>
      </c>
      <c r="B14" s="76"/>
      <c r="C14" s="54" t="str">
        <f>C11</f>
        <v>местный бюджет</v>
      </c>
      <c r="D14" s="8"/>
      <c r="E14" s="11"/>
      <c r="F14" s="10"/>
      <c r="G14" s="9">
        <v>3000</v>
      </c>
      <c r="H14" s="42">
        <v>1500</v>
      </c>
      <c r="I14" s="42">
        <v>1500</v>
      </c>
      <c r="J14" s="8">
        <v>1500</v>
      </c>
    </row>
    <row r="15" spans="1:12" x14ac:dyDescent="0.25">
      <c r="A15" s="14" t="s">
        <v>16</v>
      </c>
      <c r="B15" s="76"/>
      <c r="C15" s="54"/>
      <c r="D15" s="8"/>
      <c r="E15" s="11"/>
      <c r="F15" s="10"/>
      <c r="G15" s="9"/>
      <c r="H15" s="9"/>
      <c r="I15" s="4"/>
      <c r="J15" s="4">
        <v>176794.2</v>
      </c>
    </row>
    <row r="16" spans="1:12" ht="167.25" customHeight="1" x14ac:dyDescent="0.25">
      <c r="A16" s="53" t="s">
        <v>17</v>
      </c>
      <c r="B16" s="76"/>
      <c r="C16" s="54" t="s">
        <v>15</v>
      </c>
      <c r="D16" s="4">
        <v>0</v>
      </c>
      <c r="E16" s="4">
        <v>0</v>
      </c>
      <c r="F16" s="4">
        <v>21912.1</v>
      </c>
      <c r="G16" s="50">
        <v>67189.06</v>
      </c>
      <c r="H16" s="4">
        <f t="shared" ref="H16" si="0">H13</f>
        <v>67189.100000000006</v>
      </c>
      <c r="I16" s="4">
        <v>67189.100000000006</v>
      </c>
      <c r="J16" s="4">
        <v>72882.5</v>
      </c>
    </row>
    <row r="17" spans="1:10" ht="23.25" customHeight="1" x14ac:dyDescent="0.25">
      <c r="A17" s="57" t="s">
        <v>18</v>
      </c>
      <c r="B17" s="76"/>
      <c r="C17" s="54" t="s">
        <v>12</v>
      </c>
      <c r="D17" s="8">
        <f>D18+D19</f>
        <v>64009.36</v>
      </c>
      <c r="E17" s="12">
        <f>'[1]1-й год'!$D$25</f>
        <v>77259.560419999994</v>
      </c>
      <c r="F17" s="13">
        <f>F18+F19</f>
        <v>72003.66</v>
      </c>
      <c r="G17" s="12">
        <f>G18+G19+G20</f>
        <v>79955.392999999996</v>
      </c>
      <c r="H17" s="8">
        <f>H18+H19+H20</f>
        <v>83996.81</v>
      </c>
      <c r="I17" s="8">
        <v>49047.8</v>
      </c>
      <c r="J17" s="8">
        <v>63953.3</v>
      </c>
    </row>
    <row r="18" spans="1:10" ht="23.25" customHeight="1" x14ac:dyDescent="0.25">
      <c r="A18" s="57"/>
      <c r="B18" s="76"/>
      <c r="C18" s="54" t="s">
        <v>13</v>
      </c>
      <c r="D18" s="8">
        <v>31798.06</v>
      </c>
      <c r="E18" s="12">
        <v>49692.858999999997</v>
      </c>
      <c r="F18" s="13">
        <f>72003.66-28582.7</f>
        <v>43420.960000000006</v>
      </c>
      <c r="G18" s="13">
        <f>70424.553+1556.2-1444.2+7974.64</f>
        <v>78511.192999999999</v>
      </c>
      <c r="H18" s="18">
        <f>83996.81-H19</f>
        <v>61577.709999999992</v>
      </c>
      <c r="I18" s="18">
        <f>49047.8-I19</f>
        <v>37356.600000000006</v>
      </c>
      <c r="J18" s="8">
        <f>63953.3-J19</f>
        <v>39386.600000000006</v>
      </c>
    </row>
    <row r="19" spans="1:10" ht="25.5" customHeight="1" x14ac:dyDescent="0.25">
      <c r="A19" s="57"/>
      <c r="B19" s="76"/>
      <c r="C19" s="54" t="s">
        <v>14</v>
      </c>
      <c r="D19" s="4">
        <v>32211.3</v>
      </c>
      <c r="E19" s="12">
        <f>E17-E18-E20</f>
        <v>27137.320759999999</v>
      </c>
      <c r="F19" s="13">
        <v>28582.7</v>
      </c>
      <c r="G19" s="13">
        <f>G30+G32+G34+G36+G38+G40</f>
        <v>1444.2</v>
      </c>
      <c r="H19" s="18">
        <f>H30+H32+H34+H36+H38+H42</f>
        <v>22419.100000000002</v>
      </c>
      <c r="I19" s="18">
        <v>11691.2</v>
      </c>
      <c r="J19" s="18">
        <v>24566.7</v>
      </c>
    </row>
    <row r="20" spans="1:10" ht="25.5" customHeight="1" x14ac:dyDescent="0.25">
      <c r="A20" s="57"/>
      <c r="B20" s="76"/>
      <c r="C20" s="54" t="s">
        <v>15</v>
      </c>
      <c r="D20" s="4">
        <v>0</v>
      </c>
      <c r="E20" s="12">
        <v>429.38065999999998</v>
      </c>
      <c r="F20" s="13">
        <v>0</v>
      </c>
      <c r="G20" s="13">
        <v>0</v>
      </c>
      <c r="H20" s="13">
        <v>0</v>
      </c>
      <c r="I20" s="13">
        <v>0</v>
      </c>
      <c r="J20" s="4">
        <v>0</v>
      </c>
    </row>
    <row r="21" spans="1:10" ht="17.25" customHeight="1" x14ac:dyDescent="0.25">
      <c r="A21" s="14" t="s">
        <v>16</v>
      </c>
      <c r="B21" s="76"/>
      <c r="C21" s="54"/>
      <c r="D21" s="4"/>
      <c r="E21" s="4"/>
      <c r="F21" s="15"/>
      <c r="G21" s="16"/>
      <c r="H21" s="16"/>
      <c r="I21" s="4">
        <v>0</v>
      </c>
      <c r="J21" s="4">
        <v>0</v>
      </c>
    </row>
    <row r="22" spans="1:10" ht="39" customHeight="1" x14ac:dyDescent="0.25">
      <c r="A22" s="58" t="s">
        <v>19</v>
      </c>
      <c r="B22" s="76"/>
      <c r="C22" s="54" t="s">
        <v>13</v>
      </c>
      <c r="D22" s="4">
        <v>20</v>
      </c>
      <c r="E22" s="4">
        <v>0</v>
      </c>
      <c r="F22" s="17">
        <v>0</v>
      </c>
      <c r="G22" s="4">
        <v>0</v>
      </c>
      <c r="H22" s="4">
        <v>0</v>
      </c>
      <c r="I22" s="4">
        <v>0</v>
      </c>
      <c r="J22" s="4"/>
    </row>
    <row r="23" spans="1:10" ht="33" customHeight="1" x14ac:dyDescent="0.25">
      <c r="A23" s="58"/>
      <c r="B23" s="76"/>
      <c r="C23" s="54" t="s">
        <v>14</v>
      </c>
      <c r="D23" s="4">
        <v>1276</v>
      </c>
      <c r="E23" s="4">
        <v>0</v>
      </c>
      <c r="F23" s="17">
        <v>0</v>
      </c>
      <c r="G23" s="4">
        <v>0</v>
      </c>
      <c r="H23" s="4">
        <v>0</v>
      </c>
      <c r="I23" s="4">
        <v>0</v>
      </c>
      <c r="J23" s="4"/>
    </row>
    <row r="24" spans="1:10" ht="22.5" customHeight="1" x14ac:dyDescent="0.25">
      <c r="A24" s="58" t="s">
        <v>20</v>
      </c>
      <c r="B24" s="76"/>
      <c r="C24" s="54" t="s">
        <v>13</v>
      </c>
      <c r="D24" s="4">
        <v>185</v>
      </c>
      <c r="E24" s="4">
        <v>0</v>
      </c>
      <c r="F24" s="17">
        <v>0</v>
      </c>
      <c r="G24" s="4">
        <v>0</v>
      </c>
      <c r="H24" s="4">
        <v>0</v>
      </c>
      <c r="I24" s="4">
        <v>0</v>
      </c>
      <c r="J24" s="4"/>
    </row>
    <row r="25" spans="1:10" ht="23.25" customHeight="1" x14ac:dyDescent="0.25">
      <c r="A25" s="58"/>
      <c r="B25" s="76"/>
      <c r="C25" s="54" t="s">
        <v>14</v>
      </c>
      <c r="D25" s="4">
        <v>1615</v>
      </c>
      <c r="E25" s="4">
        <v>0</v>
      </c>
      <c r="F25" s="17">
        <v>0</v>
      </c>
      <c r="G25" s="4">
        <v>0</v>
      </c>
      <c r="H25" s="4">
        <v>0</v>
      </c>
      <c r="I25" s="4">
        <v>0</v>
      </c>
      <c r="J25" s="4"/>
    </row>
    <row r="26" spans="1:10" ht="45" customHeight="1" x14ac:dyDescent="0.25">
      <c r="A26" s="58" t="s">
        <v>21</v>
      </c>
      <c r="B26" s="76"/>
      <c r="C26" s="54" t="s">
        <v>13</v>
      </c>
      <c r="D26" s="4">
        <v>0</v>
      </c>
      <c r="E26" s="11">
        <v>20</v>
      </c>
      <c r="F26" s="17">
        <v>0</v>
      </c>
      <c r="G26" s="4">
        <v>0</v>
      </c>
      <c r="H26" s="4">
        <v>0</v>
      </c>
      <c r="I26" s="4">
        <v>0</v>
      </c>
      <c r="J26" s="4"/>
    </row>
    <row r="27" spans="1:10" ht="54" customHeight="1" x14ac:dyDescent="0.25">
      <c r="A27" s="58"/>
      <c r="B27" s="76"/>
      <c r="C27" s="54" t="s">
        <v>14</v>
      </c>
      <c r="D27" s="4">
        <v>0</v>
      </c>
      <c r="E27" s="11">
        <v>100.71934</v>
      </c>
      <c r="F27" s="17"/>
      <c r="G27" s="4"/>
      <c r="H27" s="4"/>
      <c r="I27" s="4">
        <v>0</v>
      </c>
      <c r="J27" s="4">
        <v>0</v>
      </c>
    </row>
    <row r="28" spans="1:10" ht="71.25" customHeight="1" x14ac:dyDescent="0.25">
      <c r="A28" s="58"/>
      <c r="B28" s="76"/>
      <c r="C28" s="54" t="s">
        <v>15</v>
      </c>
      <c r="D28" s="4">
        <v>0</v>
      </c>
      <c r="E28" s="11">
        <v>429.38065999999998</v>
      </c>
      <c r="F28" s="17"/>
      <c r="G28" s="4"/>
      <c r="H28" s="4"/>
      <c r="I28" s="4">
        <v>0</v>
      </c>
      <c r="J28" s="4">
        <v>0</v>
      </c>
    </row>
    <row r="29" spans="1:10" ht="60" customHeight="1" x14ac:dyDescent="0.25">
      <c r="A29" s="58" t="s">
        <v>22</v>
      </c>
      <c r="B29" s="76"/>
      <c r="C29" s="54" t="s">
        <v>13</v>
      </c>
      <c r="D29" s="4">
        <v>0</v>
      </c>
      <c r="E29" s="12">
        <v>160</v>
      </c>
      <c r="F29" s="13">
        <v>155</v>
      </c>
      <c r="G29" s="12">
        <v>112</v>
      </c>
      <c r="H29" s="8">
        <v>164</v>
      </c>
      <c r="I29" s="8">
        <v>164</v>
      </c>
      <c r="J29" s="8">
        <v>164</v>
      </c>
    </row>
    <row r="30" spans="1:10" ht="72" customHeight="1" x14ac:dyDescent="0.25">
      <c r="A30" s="58"/>
      <c r="B30" s="76"/>
      <c r="C30" s="54" t="s">
        <v>14</v>
      </c>
      <c r="D30" s="4">
        <v>0</v>
      </c>
      <c r="E30" s="12">
        <v>1413</v>
      </c>
      <c r="F30" s="13">
        <v>1572.8</v>
      </c>
      <c r="G30" s="12">
        <f>1556.2-G29</f>
        <v>1444.2</v>
      </c>
      <c r="H30" s="8">
        <v>1608.3</v>
      </c>
      <c r="I30" s="8">
        <v>1608.3</v>
      </c>
      <c r="J30" s="8">
        <v>1608.3</v>
      </c>
    </row>
    <row r="31" spans="1:10" ht="46.5" customHeight="1" x14ac:dyDescent="0.25">
      <c r="A31" s="58" t="s">
        <v>23</v>
      </c>
      <c r="B31" s="76"/>
      <c r="C31" s="54" t="s">
        <v>13</v>
      </c>
      <c r="D31" s="4">
        <v>0</v>
      </c>
      <c r="E31" s="12">
        <v>0</v>
      </c>
      <c r="F31" s="13">
        <v>106</v>
      </c>
      <c r="G31" s="12">
        <v>0</v>
      </c>
      <c r="H31" s="8">
        <v>110</v>
      </c>
      <c r="I31" s="8">
        <v>110</v>
      </c>
      <c r="J31" s="8">
        <v>110</v>
      </c>
    </row>
    <row r="32" spans="1:10" ht="66.75" customHeight="1" x14ac:dyDescent="0.25">
      <c r="A32" s="58"/>
      <c r="B32" s="76"/>
      <c r="C32" s="54" t="s">
        <v>14</v>
      </c>
      <c r="D32" s="4">
        <v>0</v>
      </c>
      <c r="E32" s="12">
        <v>0</v>
      </c>
      <c r="F32" s="13">
        <v>952.7</v>
      </c>
      <c r="G32" s="12">
        <v>0</v>
      </c>
      <c r="H32" s="8">
        <v>1023.5</v>
      </c>
      <c r="I32" s="8">
        <v>1072.9000000000001</v>
      </c>
      <c r="J32" s="8">
        <v>1072.9000000000001</v>
      </c>
    </row>
    <row r="33" spans="1:12" ht="59.25" customHeight="1" x14ac:dyDescent="0.25">
      <c r="A33" s="58" t="s">
        <v>24</v>
      </c>
      <c r="B33" s="76"/>
      <c r="C33" s="54" t="s">
        <v>13</v>
      </c>
      <c r="D33" s="4">
        <v>0</v>
      </c>
      <c r="E33" s="12">
        <v>0</v>
      </c>
      <c r="F33" s="13">
        <v>500</v>
      </c>
      <c r="G33" s="12">
        <v>0</v>
      </c>
      <c r="H33" s="8">
        <v>2500</v>
      </c>
      <c r="I33" s="8">
        <v>1000</v>
      </c>
      <c r="J33" s="8">
        <v>3000</v>
      </c>
    </row>
    <row r="34" spans="1:12" ht="56.25" customHeight="1" x14ac:dyDescent="0.25">
      <c r="A34" s="58"/>
      <c r="B34" s="76"/>
      <c r="C34" s="54" t="s">
        <v>14</v>
      </c>
      <c r="D34" s="4">
        <v>0</v>
      </c>
      <c r="E34" s="12">
        <v>0</v>
      </c>
      <c r="F34" s="13">
        <v>1637</v>
      </c>
      <c r="G34" s="12">
        <v>0</v>
      </c>
      <c r="H34" s="8">
        <v>16100.4</v>
      </c>
      <c r="I34" s="8">
        <v>7525.5</v>
      </c>
      <c r="J34" s="8">
        <v>20401</v>
      </c>
    </row>
    <row r="35" spans="1:12" ht="54" customHeight="1" x14ac:dyDescent="0.25">
      <c r="A35" s="58" t="s">
        <v>25</v>
      </c>
      <c r="B35" s="76"/>
      <c r="C35" s="54" t="s">
        <v>13</v>
      </c>
      <c r="D35" s="4">
        <v>0</v>
      </c>
      <c r="E35" s="12">
        <v>0</v>
      </c>
      <c r="F35" s="13">
        <v>0</v>
      </c>
      <c r="G35" s="13">
        <v>0</v>
      </c>
      <c r="H35" s="8">
        <v>0</v>
      </c>
      <c r="I35" s="8">
        <v>0</v>
      </c>
      <c r="J35" s="8">
        <v>0</v>
      </c>
    </row>
    <row r="36" spans="1:12" ht="63" customHeight="1" x14ac:dyDescent="0.25">
      <c r="A36" s="58"/>
      <c r="B36" s="76"/>
      <c r="C36" s="54" t="s">
        <v>14</v>
      </c>
      <c r="D36" s="4">
        <v>0</v>
      </c>
      <c r="E36" s="12">
        <v>0</v>
      </c>
      <c r="F36" s="13">
        <v>0</v>
      </c>
      <c r="G36" s="13">
        <v>0</v>
      </c>
      <c r="H36" s="8">
        <v>0</v>
      </c>
      <c r="I36" s="8">
        <v>0</v>
      </c>
      <c r="J36" s="8">
        <v>0</v>
      </c>
    </row>
    <row r="37" spans="1:12" ht="54" customHeight="1" x14ac:dyDescent="0.25">
      <c r="A37" s="58" t="s">
        <v>26</v>
      </c>
      <c r="B37" s="76"/>
      <c r="C37" s="54" t="s">
        <v>13</v>
      </c>
      <c r="D37" s="4">
        <v>0</v>
      </c>
      <c r="E37" s="12">
        <v>0</v>
      </c>
      <c r="F37" s="13">
        <v>250</v>
      </c>
      <c r="G37" s="12">
        <v>0</v>
      </c>
      <c r="H37" s="8">
        <v>500</v>
      </c>
      <c r="I37" s="8">
        <v>500</v>
      </c>
      <c r="J37" s="8">
        <v>500</v>
      </c>
    </row>
    <row r="38" spans="1:12" ht="53.25" customHeight="1" x14ac:dyDescent="0.25">
      <c r="A38" s="58"/>
      <c r="B38" s="76"/>
      <c r="C38" s="54" t="s">
        <v>14</v>
      </c>
      <c r="D38" s="4">
        <v>0</v>
      </c>
      <c r="E38" s="12">
        <v>0</v>
      </c>
      <c r="F38" s="13">
        <v>2250</v>
      </c>
      <c r="G38" s="12">
        <v>0</v>
      </c>
      <c r="H38" s="8">
        <v>1484.5</v>
      </c>
      <c r="I38" s="8">
        <v>1484.5</v>
      </c>
      <c r="J38" s="8">
        <v>1484.5</v>
      </c>
    </row>
    <row r="39" spans="1:12" ht="53.25" customHeight="1" x14ac:dyDescent="0.25">
      <c r="A39" s="58" t="s">
        <v>27</v>
      </c>
      <c r="B39" s="76"/>
      <c r="C39" s="54" t="s">
        <v>13</v>
      </c>
      <c r="D39" s="4">
        <v>0</v>
      </c>
      <c r="E39" s="12">
        <v>0</v>
      </c>
      <c r="F39" s="13">
        <v>30</v>
      </c>
      <c r="G39" s="12">
        <v>0</v>
      </c>
      <c r="H39" s="8">
        <v>0</v>
      </c>
      <c r="I39" s="8">
        <v>0</v>
      </c>
      <c r="J39" s="8">
        <v>0</v>
      </c>
    </row>
    <row r="40" spans="1:12" ht="53.25" customHeight="1" x14ac:dyDescent="0.25">
      <c r="A40" s="58"/>
      <c r="B40" s="76"/>
      <c r="C40" s="54" t="s">
        <v>14</v>
      </c>
      <c r="D40" s="4">
        <v>0</v>
      </c>
      <c r="E40" s="12">
        <v>0</v>
      </c>
      <c r="F40" s="13">
        <v>22260.2</v>
      </c>
      <c r="G40" s="12">
        <v>0</v>
      </c>
      <c r="H40" s="8">
        <v>0</v>
      </c>
      <c r="I40" s="8">
        <v>0</v>
      </c>
      <c r="J40" s="8">
        <v>0</v>
      </c>
    </row>
    <row r="41" spans="1:12" ht="53.25" customHeight="1" x14ac:dyDescent="0.25">
      <c r="A41" s="58" t="s">
        <v>84</v>
      </c>
      <c r="B41" s="76"/>
      <c r="C41" s="54" t="s">
        <v>13</v>
      </c>
      <c r="D41" s="4"/>
      <c r="E41" s="12"/>
      <c r="F41" s="13"/>
      <c r="G41" s="12"/>
      <c r="H41" s="8">
        <v>10</v>
      </c>
      <c r="I41" s="8"/>
      <c r="J41" s="8"/>
    </row>
    <row r="42" spans="1:12" ht="53.25" customHeight="1" x14ac:dyDescent="0.25">
      <c r="A42" s="58"/>
      <c r="B42" s="76"/>
      <c r="C42" s="54" t="s">
        <v>14</v>
      </c>
      <c r="D42" s="4"/>
      <c r="E42" s="12"/>
      <c r="F42" s="13"/>
      <c r="G42" s="12"/>
      <c r="H42" s="8">
        <v>2202.4</v>
      </c>
      <c r="I42" s="8"/>
      <c r="J42" s="8"/>
    </row>
    <row r="43" spans="1:12" ht="104.25" customHeight="1" x14ac:dyDescent="0.25">
      <c r="A43" s="53" t="s">
        <v>86</v>
      </c>
      <c r="B43" s="76"/>
      <c r="C43" s="54" t="s">
        <v>13</v>
      </c>
      <c r="D43" s="4">
        <v>0</v>
      </c>
      <c r="E43" s="12">
        <v>0</v>
      </c>
      <c r="F43" s="13">
        <v>0</v>
      </c>
      <c r="G43" s="12">
        <v>0</v>
      </c>
      <c r="H43" s="8">
        <v>5600</v>
      </c>
      <c r="I43" s="8">
        <v>0</v>
      </c>
      <c r="J43" s="8">
        <v>0</v>
      </c>
    </row>
    <row r="44" spans="1:12" ht="23.25" customHeight="1" x14ac:dyDescent="0.25">
      <c r="A44" s="58" t="s">
        <v>28</v>
      </c>
      <c r="B44" s="76"/>
      <c r="C44" s="54" t="s">
        <v>12</v>
      </c>
      <c r="D44" s="4">
        <f>D45+D46</f>
        <v>44439.9</v>
      </c>
      <c r="E44" s="21">
        <f>'[1]1-й год'!$D$40</f>
        <v>43220.1</v>
      </c>
      <c r="F44" s="49">
        <f>F45+F46+F47</f>
        <v>90066.290000000008</v>
      </c>
      <c r="G44" s="49">
        <f>G45+G46+G47</f>
        <v>152791.1</v>
      </c>
      <c r="H44" s="49">
        <f>H45+H46+H47</f>
        <v>158314.9</v>
      </c>
      <c r="I44" s="49">
        <v>153715.1</v>
      </c>
      <c r="J44" s="49">
        <v>156019.5</v>
      </c>
    </row>
    <row r="45" spans="1:12" ht="22.5" customHeight="1" x14ac:dyDescent="0.25">
      <c r="A45" s="58"/>
      <c r="B45" s="76"/>
      <c r="C45" s="54" t="s">
        <v>13</v>
      </c>
      <c r="D45" s="4">
        <v>19008.900000000001</v>
      </c>
      <c r="E45" s="4">
        <v>18365.400000000001</v>
      </c>
      <c r="F45" s="18">
        <f>16549.3+1528.64</f>
        <v>18077.939999999999</v>
      </c>
      <c r="G45" s="4">
        <v>25513.439999999999</v>
      </c>
      <c r="H45" s="4">
        <f>158314.9-H46-H47</f>
        <v>28661.100000000006</v>
      </c>
      <c r="I45" s="4">
        <v>28636.5</v>
      </c>
      <c r="J45" s="4">
        <v>28636.5</v>
      </c>
      <c r="K45" s="27"/>
    </row>
    <row r="46" spans="1:12" ht="25.5" customHeight="1" x14ac:dyDescent="0.25">
      <c r="A46" s="58"/>
      <c r="B46" s="76"/>
      <c r="C46" s="54" t="s">
        <v>14</v>
      </c>
      <c r="D46" s="4">
        <v>25431</v>
      </c>
      <c r="E46" s="4">
        <v>24854.7</v>
      </c>
      <c r="F46" s="18">
        <f>F50+F52+F54+F57</f>
        <v>45847.308590000001</v>
      </c>
      <c r="G46" s="18">
        <f>G50+G52+G54+G57</f>
        <v>58757.087570000003</v>
      </c>
      <c r="H46" s="49">
        <f t="shared" ref="H46" si="1">H50+H52+H54+H57</f>
        <v>61214.838999999993</v>
      </c>
      <c r="I46" s="18">
        <v>60254</v>
      </c>
      <c r="J46" s="18">
        <v>60738</v>
      </c>
      <c r="L46" s="2">
        <f>61214.8-61214.839</f>
        <v>-3.8999999997031409E-2</v>
      </c>
    </row>
    <row r="47" spans="1:12" ht="25.5" customHeight="1" x14ac:dyDescent="0.25">
      <c r="A47" s="53"/>
      <c r="B47" s="76"/>
      <c r="C47" s="54" t="s">
        <v>15</v>
      </c>
      <c r="D47" s="4"/>
      <c r="E47" s="4"/>
      <c r="F47" s="18">
        <f>F58</f>
        <v>26141.041410000002</v>
      </c>
      <c r="G47" s="18">
        <f>G58</f>
        <v>68520.57243</v>
      </c>
      <c r="H47" s="49">
        <f t="shared" ref="H47" si="2">H58</f>
        <v>68438.960999999996</v>
      </c>
      <c r="I47" s="18">
        <v>64824.600000000006</v>
      </c>
      <c r="J47" s="18">
        <v>66645</v>
      </c>
    </row>
    <row r="48" spans="1:12" ht="18" customHeight="1" x14ac:dyDescent="0.25">
      <c r="A48" s="14" t="s">
        <v>16</v>
      </c>
      <c r="B48" s="76"/>
      <c r="C48" s="54"/>
      <c r="D48" s="4"/>
      <c r="E48" s="4"/>
      <c r="F48" s="18"/>
      <c r="G48" s="8"/>
      <c r="H48" s="8"/>
      <c r="I48" s="8"/>
      <c r="J48" s="8"/>
    </row>
    <row r="49" spans="1:10" ht="38.25" customHeight="1" x14ac:dyDescent="0.25">
      <c r="A49" s="58" t="s">
        <v>29</v>
      </c>
      <c r="B49" s="76"/>
      <c r="C49" s="54" t="s">
        <v>13</v>
      </c>
      <c r="D49" s="4">
        <v>4250</v>
      </c>
      <c r="E49" s="4">
        <v>4250</v>
      </c>
      <c r="F49" s="17">
        <v>4250</v>
      </c>
      <c r="G49" s="4">
        <v>1102.94</v>
      </c>
      <c r="H49" s="4">
        <v>1819.7</v>
      </c>
      <c r="I49" s="4">
        <v>1819.7</v>
      </c>
      <c r="J49" s="4">
        <v>1819.7</v>
      </c>
    </row>
    <row r="50" spans="1:10" ht="43.5" customHeight="1" x14ac:dyDescent="0.25">
      <c r="A50" s="58"/>
      <c r="B50" s="76"/>
      <c r="C50" s="54" t="s">
        <v>14</v>
      </c>
      <c r="D50" s="4">
        <v>2175</v>
      </c>
      <c r="E50" s="4">
        <v>2488.4</v>
      </c>
      <c r="F50" s="17">
        <v>787.16</v>
      </c>
      <c r="G50" s="4">
        <f>1820.5-G49</f>
        <v>717.56</v>
      </c>
      <c r="H50" s="4">
        <v>845.9</v>
      </c>
      <c r="I50" s="4">
        <v>845.9</v>
      </c>
      <c r="J50" s="4">
        <v>845.9</v>
      </c>
    </row>
    <row r="51" spans="1:10" ht="38.25" customHeight="1" x14ac:dyDescent="0.25">
      <c r="A51" s="58" t="s">
        <v>30</v>
      </c>
      <c r="B51" s="76"/>
      <c r="C51" s="54" t="s">
        <v>13</v>
      </c>
      <c r="D51" s="4">
        <v>0</v>
      </c>
      <c r="E51" s="4">
        <v>0</v>
      </c>
      <c r="F51" s="17">
        <f>20+947.9</f>
        <v>967.9</v>
      </c>
      <c r="G51" s="4">
        <v>20</v>
      </c>
      <c r="H51" s="4">
        <v>20</v>
      </c>
      <c r="I51" s="4">
        <v>20</v>
      </c>
      <c r="J51" s="4">
        <v>20</v>
      </c>
    </row>
    <row r="52" spans="1:10" ht="44.25" customHeight="1" x14ac:dyDescent="0.25">
      <c r="A52" s="58"/>
      <c r="B52" s="76"/>
      <c r="C52" s="54" t="s">
        <v>14</v>
      </c>
      <c r="D52" s="4">
        <v>0</v>
      </c>
      <c r="E52" s="4">
        <v>0</v>
      </c>
      <c r="F52" s="17">
        <f>17492.4-F51</f>
        <v>16524.5</v>
      </c>
      <c r="G52" s="4">
        <f>10806.8-20</f>
        <v>10786.8</v>
      </c>
      <c r="H52" s="4">
        <f>10700.1-20</f>
        <v>10680.1</v>
      </c>
      <c r="I52" s="4">
        <v>10680.1</v>
      </c>
      <c r="J52" s="4">
        <v>10680.1</v>
      </c>
    </row>
    <row r="53" spans="1:10" ht="27.75" customHeight="1" x14ac:dyDescent="0.25">
      <c r="A53" s="58" t="s">
        <v>31</v>
      </c>
      <c r="B53" s="76"/>
      <c r="C53" s="54" t="s">
        <v>13</v>
      </c>
      <c r="D53" s="4">
        <v>3150</v>
      </c>
      <c r="E53" s="4">
        <v>3150</v>
      </c>
      <c r="F53" s="17">
        <v>3165.1</v>
      </c>
      <c r="G53" s="4">
        <v>4684.8</v>
      </c>
      <c r="H53" s="4">
        <v>4587.5</v>
      </c>
      <c r="I53" s="4">
        <v>4587.5</v>
      </c>
      <c r="J53" s="4">
        <v>4587.5</v>
      </c>
    </row>
    <row r="54" spans="1:10" ht="28.5" customHeight="1" x14ac:dyDescent="0.25">
      <c r="A54" s="58"/>
      <c r="B54" s="76"/>
      <c r="C54" s="54" t="s">
        <v>14</v>
      </c>
      <c r="D54" s="4">
        <v>22382.3</v>
      </c>
      <c r="E54" s="4">
        <v>22366.3</v>
      </c>
      <c r="F54" s="17">
        <v>22403.8</v>
      </c>
      <c r="G54" s="4">
        <f>35864.8-G53</f>
        <v>31180.000000000004</v>
      </c>
      <c r="H54" s="4">
        <v>31496.2</v>
      </c>
      <c r="I54" s="4">
        <v>31496.2</v>
      </c>
      <c r="J54" s="4">
        <v>31496.2</v>
      </c>
    </row>
    <row r="55" spans="1:10" ht="69" customHeight="1" x14ac:dyDescent="0.25">
      <c r="A55" s="53" t="s">
        <v>32</v>
      </c>
      <c r="B55" s="76"/>
      <c r="C55" s="54" t="s">
        <v>13</v>
      </c>
      <c r="D55" s="8">
        <v>2759.37</v>
      </c>
      <c r="E55" s="4">
        <v>3208</v>
      </c>
      <c r="F55" s="18">
        <v>746.86</v>
      </c>
      <c r="G55" s="50">
        <v>2580.21</v>
      </c>
      <c r="H55" s="4">
        <v>3029.9</v>
      </c>
      <c r="I55" s="4">
        <v>3029.9</v>
      </c>
      <c r="J55" s="4">
        <v>3029.9</v>
      </c>
    </row>
    <row r="56" spans="1:10" x14ac:dyDescent="0.25">
      <c r="A56" s="58" t="s">
        <v>33</v>
      </c>
      <c r="B56" s="76"/>
      <c r="C56" s="54" t="s">
        <v>13</v>
      </c>
      <c r="D56" s="8" t="s">
        <v>34</v>
      </c>
      <c r="E56" s="4" t="s">
        <v>34</v>
      </c>
      <c r="F56" s="19">
        <v>32.299999999999997</v>
      </c>
      <c r="G56" s="4">
        <v>72.099999999999994</v>
      </c>
      <c r="H56" s="4">
        <v>71.2</v>
      </c>
      <c r="I56" s="4">
        <v>71.2</v>
      </c>
      <c r="J56" s="4">
        <v>71.2</v>
      </c>
    </row>
    <row r="57" spans="1:10" x14ac:dyDescent="0.25">
      <c r="A57" s="58"/>
      <c r="B57" s="76"/>
      <c r="C57" s="54" t="s">
        <v>14</v>
      </c>
      <c r="D57" s="8"/>
      <c r="E57" s="4"/>
      <c r="F57" s="13">
        <v>6131.8485899999996</v>
      </c>
      <c r="G57" s="4">
        <v>16072.727569999999</v>
      </c>
      <c r="H57" s="4">
        <f>18192.6+0.039</f>
        <v>18192.638999999999</v>
      </c>
      <c r="I57" s="4">
        <v>17231.8</v>
      </c>
      <c r="J57" s="4">
        <v>17715.8</v>
      </c>
    </row>
    <row r="58" spans="1:10" ht="57" customHeight="1" x14ac:dyDescent="0.25">
      <c r="A58" s="58"/>
      <c r="B58" s="76"/>
      <c r="C58" s="54" t="s">
        <v>15</v>
      </c>
      <c r="D58" s="8"/>
      <c r="E58" s="4"/>
      <c r="F58" s="13">
        <v>26141.041410000002</v>
      </c>
      <c r="G58" s="4">
        <v>68520.57243</v>
      </c>
      <c r="H58" s="4">
        <v>68438.960999999996</v>
      </c>
      <c r="I58" s="4">
        <v>64824.600000000006</v>
      </c>
      <c r="J58" s="4">
        <v>66645</v>
      </c>
    </row>
    <row r="59" spans="1:10" ht="38.25" customHeight="1" x14ac:dyDescent="0.25">
      <c r="A59" s="20" t="s">
        <v>35</v>
      </c>
      <c r="B59" s="76"/>
      <c r="C59" s="54" t="s">
        <v>13</v>
      </c>
      <c r="D59" s="4">
        <v>5591.6</v>
      </c>
      <c r="E59" s="12">
        <f>'[1]1-й год'!$D$49</f>
        <v>4893.05</v>
      </c>
      <c r="F59" s="13">
        <v>2748.9</v>
      </c>
      <c r="G59" s="12">
        <v>3985</v>
      </c>
      <c r="H59" s="12">
        <v>4090.7</v>
      </c>
      <c r="I59" s="4">
        <v>4090.7</v>
      </c>
      <c r="J59" s="4">
        <v>4090.7</v>
      </c>
    </row>
    <row r="60" spans="1:10" ht="19.5" customHeight="1" x14ac:dyDescent="0.25">
      <c r="A60" s="58" t="s">
        <v>36</v>
      </c>
      <c r="B60" s="76"/>
      <c r="C60" s="54" t="s">
        <v>12</v>
      </c>
      <c r="D60" s="8">
        <f>D61+D62</f>
        <v>25718.639999999999</v>
      </c>
      <c r="E60" s="12">
        <f>'[1]1-й год'!$D$56</f>
        <v>27649.360000000001</v>
      </c>
      <c r="F60" s="13">
        <f>F61</f>
        <v>28431.200000000001</v>
      </c>
      <c r="G60" s="13">
        <v>29624.18</v>
      </c>
      <c r="H60" s="13">
        <f>H61</f>
        <v>30078.1</v>
      </c>
      <c r="I60" s="4">
        <v>29621.9</v>
      </c>
      <c r="J60" s="4">
        <v>29621.9</v>
      </c>
    </row>
    <row r="61" spans="1:10" ht="21" customHeight="1" x14ac:dyDescent="0.25">
      <c r="A61" s="58"/>
      <c r="B61" s="76"/>
      <c r="C61" s="54" t="s">
        <v>13</v>
      </c>
      <c r="D61" s="4">
        <v>23361.4</v>
      </c>
      <c r="E61" s="12">
        <v>25603.06</v>
      </c>
      <c r="F61" s="13">
        <v>28431.200000000001</v>
      </c>
      <c r="G61" s="12">
        <v>29624.18</v>
      </c>
      <c r="H61" s="12">
        <v>30078.1</v>
      </c>
      <c r="I61" s="4">
        <v>29621.9</v>
      </c>
      <c r="J61" s="4">
        <v>29621.9</v>
      </c>
    </row>
    <row r="62" spans="1:10" ht="24.75" customHeight="1" x14ac:dyDescent="0.25">
      <c r="A62" s="58"/>
      <c r="B62" s="76"/>
      <c r="C62" s="54" t="s">
        <v>14</v>
      </c>
      <c r="D62" s="8">
        <v>2357.2399999999998</v>
      </c>
      <c r="E62" s="12">
        <v>2046.3</v>
      </c>
      <c r="F62" s="13">
        <v>0</v>
      </c>
      <c r="G62" s="12">
        <v>0</v>
      </c>
      <c r="H62" s="12">
        <v>0</v>
      </c>
      <c r="I62" s="4">
        <v>0</v>
      </c>
      <c r="J62" s="4">
        <v>0</v>
      </c>
    </row>
    <row r="63" spans="1:10" ht="24" customHeight="1" x14ac:dyDescent="0.25">
      <c r="A63" s="58" t="s">
        <v>37</v>
      </c>
      <c r="B63" s="76"/>
      <c r="C63" s="54" t="s">
        <v>12</v>
      </c>
      <c r="D63" s="8">
        <f>D64+D65</f>
        <v>45933.75</v>
      </c>
      <c r="E63" s="12">
        <f>'[1]1-й год'!$D$64</f>
        <v>43237.9</v>
      </c>
      <c r="F63" s="13">
        <f>F64+F65</f>
        <v>44203.180000000008</v>
      </c>
      <c r="G63" s="12">
        <f>G64+G65</f>
        <v>51135.8</v>
      </c>
      <c r="H63" s="12">
        <f>H64+H65</f>
        <v>65723.5</v>
      </c>
      <c r="I63" s="4">
        <v>65723.5</v>
      </c>
      <c r="J63" s="4">
        <v>65723.5</v>
      </c>
    </row>
    <row r="64" spans="1:10" ht="21.75" customHeight="1" x14ac:dyDescent="0.25">
      <c r="A64" s="58"/>
      <c r="B64" s="76"/>
      <c r="C64" s="54" t="s">
        <v>13</v>
      </c>
      <c r="D64" s="4">
        <f>D68+D70</f>
        <v>2215</v>
      </c>
      <c r="E64" s="21">
        <v>1143.2</v>
      </c>
      <c r="F64" s="19">
        <f>F68+F70</f>
        <v>404.98</v>
      </c>
      <c r="G64" s="19">
        <f>G68+G70</f>
        <v>81.099999999999994</v>
      </c>
      <c r="H64" s="19">
        <v>4214.6000000000004</v>
      </c>
      <c r="I64" s="4">
        <v>4214.6000000000004</v>
      </c>
      <c r="J64" s="4">
        <v>4214.6000000000004</v>
      </c>
    </row>
    <row r="65" spans="1:10" ht="22.5" customHeight="1" x14ac:dyDescent="0.25">
      <c r="A65" s="58"/>
      <c r="B65" s="76"/>
      <c r="C65" s="54" t="s">
        <v>14</v>
      </c>
      <c r="D65" s="8">
        <f t="shared" ref="D65:G65" si="3">D67+D69+D71</f>
        <v>43718.75</v>
      </c>
      <c r="E65" s="21">
        <f t="shared" si="3"/>
        <v>42094.7</v>
      </c>
      <c r="F65" s="19">
        <f t="shared" si="3"/>
        <v>43798.200000000004</v>
      </c>
      <c r="G65" s="19">
        <f t="shared" si="3"/>
        <v>51054.700000000004</v>
      </c>
      <c r="H65" s="19">
        <v>61508.9</v>
      </c>
      <c r="I65" s="4">
        <v>61508.9</v>
      </c>
      <c r="J65" s="4">
        <v>61508.9</v>
      </c>
    </row>
    <row r="66" spans="1:10" ht="18.75" customHeight="1" x14ac:dyDescent="0.25">
      <c r="A66" s="14" t="s">
        <v>16</v>
      </c>
      <c r="B66" s="76"/>
      <c r="C66" s="54"/>
      <c r="D66" s="4"/>
      <c r="E66" s="4"/>
      <c r="F66" s="17"/>
      <c r="G66" s="4"/>
      <c r="H66" s="4"/>
      <c r="I66" s="4">
        <v>0</v>
      </c>
      <c r="J66" s="4">
        <v>0</v>
      </c>
    </row>
    <row r="67" spans="1:10" ht="100.5" customHeight="1" x14ac:dyDescent="0.25">
      <c r="A67" s="53" t="s">
        <v>38</v>
      </c>
      <c r="B67" s="76"/>
      <c r="C67" s="54" t="s">
        <v>14</v>
      </c>
      <c r="D67" s="4">
        <v>31420.6</v>
      </c>
      <c r="E67" s="12">
        <v>30248.7</v>
      </c>
      <c r="F67" s="13">
        <v>28243.9</v>
      </c>
      <c r="G67" s="12">
        <v>28243.9</v>
      </c>
      <c r="H67" s="12">
        <f>G67</f>
        <v>28243.9</v>
      </c>
      <c r="I67" s="4">
        <v>28243.9</v>
      </c>
      <c r="J67" s="4">
        <v>28243.9</v>
      </c>
    </row>
    <row r="68" spans="1:10" ht="60.75" customHeight="1" x14ac:dyDescent="0.25">
      <c r="A68" s="58" t="s">
        <v>39</v>
      </c>
      <c r="B68" s="76"/>
      <c r="C68" s="54" t="s">
        <v>13</v>
      </c>
      <c r="D68" s="4">
        <v>290</v>
      </c>
      <c r="E68" s="12">
        <v>160.80000000000001</v>
      </c>
      <c r="F68" s="13">
        <v>92.18</v>
      </c>
      <c r="G68" s="12">
        <v>81.099999999999994</v>
      </c>
      <c r="H68" s="12">
        <v>4214.6000000000004</v>
      </c>
      <c r="I68" s="4">
        <v>4214.6000000000004</v>
      </c>
      <c r="J68" s="4">
        <v>4214.6000000000004</v>
      </c>
    </row>
    <row r="69" spans="1:10" ht="114" customHeight="1" x14ac:dyDescent="0.25">
      <c r="A69" s="58"/>
      <c r="B69" s="76"/>
      <c r="C69" s="54" t="s">
        <v>14</v>
      </c>
      <c r="D69" s="4">
        <v>1685.7</v>
      </c>
      <c r="E69" s="12">
        <v>1071.2</v>
      </c>
      <c r="F69" s="13">
        <v>600.4</v>
      </c>
      <c r="G69" s="12">
        <v>389.9</v>
      </c>
      <c r="H69" s="12">
        <v>10310.6</v>
      </c>
      <c r="I69" s="4">
        <v>10310.6</v>
      </c>
      <c r="J69" s="4">
        <v>10310.6</v>
      </c>
    </row>
    <row r="70" spans="1:10" ht="155.25" customHeight="1" x14ac:dyDescent="0.25">
      <c r="A70" s="20" t="s">
        <v>40</v>
      </c>
      <c r="B70" s="76"/>
      <c r="C70" s="54" t="s">
        <v>13</v>
      </c>
      <c r="D70" s="4">
        <v>1925</v>
      </c>
      <c r="E70" s="12">
        <v>982.4</v>
      </c>
      <c r="F70" s="13">
        <v>312.8</v>
      </c>
      <c r="G70" s="12">
        <v>0</v>
      </c>
      <c r="H70" s="12">
        <v>0</v>
      </c>
      <c r="I70" s="4">
        <v>0</v>
      </c>
      <c r="J70" s="4">
        <v>0</v>
      </c>
    </row>
    <row r="71" spans="1:10" ht="69.75" customHeight="1" x14ac:dyDescent="0.25">
      <c r="A71" s="53" t="s">
        <v>41</v>
      </c>
      <c r="B71" s="76"/>
      <c r="C71" s="54" t="s">
        <v>14</v>
      </c>
      <c r="D71" s="8">
        <v>10612.45</v>
      </c>
      <c r="E71" s="12">
        <v>10774.8</v>
      </c>
      <c r="F71" s="13">
        <v>14953.9</v>
      </c>
      <c r="G71" s="12">
        <v>22420.9</v>
      </c>
      <c r="H71" s="12">
        <v>22954.400000000001</v>
      </c>
      <c r="I71" s="4">
        <v>22954.400000000001</v>
      </c>
      <c r="J71" s="4">
        <v>22954.400000000001</v>
      </c>
    </row>
    <row r="72" spans="1:10" ht="22.5" customHeight="1" x14ac:dyDescent="0.25">
      <c r="A72" s="58" t="s">
        <v>42</v>
      </c>
      <c r="B72" s="76"/>
      <c r="C72" s="54" t="s">
        <v>12</v>
      </c>
      <c r="D72" s="8">
        <f>D73+D74</f>
        <v>0</v>
      </c>
      <c r="E72" s="11">
        <f>E73+E74</f>
        <v>1247.1899999999998</v>
      </c>
      <c r="F72" s="18">
        <f>F73+F74</f>
        <v>0</v>
      </c>
      <c r="G72" s="8">
        <f>G73+G74</f>
        <v>0</v>
      </c>
      <c r="H72" s="8">
        <f>H73+H74</f>
        <v>0</v>
      </c>
      <c r="I72" s="4">
        <v>0</v>
      </c>
      <c r="J72" s="4">
        <v>0</v>
      </c>
    </row>
    <row r="73" spans="1:10" ht="23.25" customHeight="1" x14ac:dyDescent="0.25">
      <c r="A73" s="58"/>
      <c r="B73" s="76"/>
      <c r="C73" s="54" t="s">
        <v>13</v>
      </c>
      <c r="D73" s="8">
        <v>0</v>
      </c>
      <c r="E73" s="11">
        <f>E76</f>
        <v>48.09</v>
      </c>
      <c r="F73" s="18">
        <f t="shared" ref="F73:H78" si="4">F74+F75</f>
        <v>0</v>
      </c>
      <c r="G73" s="8">
        <f t="shared" si="4"/>
        <v>0</v>
      </c>
      <c r="H73" s="8">
        <f t="shared" si="4"/>
        <v>0</v>
      </c>
      <c r="I73" s="4">
        <v>0</v>
      </c>
      <c r="J73" s="4">
        <v>0</v>
      </c>
    </row>
    <row r="74" spans="1:10" ht="21.75" customHeight="1" x14ac:dyDescent="0.25">
      <c r="A74" s="58"/>
      <c r="B74" s="76"/>
      <c r="C74" s="54" t="s">
        <v>14</v>
      </c>
      <c r="D74" s="8">
        <v>0</v>
      </c>
      <c r="E74" s="11">
        <v>1199.0999999999999</v>
      </c>
      <c r="F74" s="18">
        <f t="shared" si="4"/>
        <v>0</v>
      </c>
      <c r="G74" s="8">
        <f t="shared" si="4"/>
        <v>0</v>
      </c>
      <c r="H74" s="8">
        <f t="shared" si="4"/>
        <v>0</v>
      </c>
      <c r="I74" s="4">
        <v>0</v>
      </c>
      <c r="J74" s="4">
        <v>0</v>
      </c>
    </row>
    <row r="75" spans="1:10" ht="18.75" customHeight="1" x14ac:dyDescent="0.25">
      <c r="A75" s="14" t="s">
        <v>16</v>
      </c>
      <c r="B75" s="76"/>
      <c r="C75" s="54"/>
      <c r="D75" s="8"/>
      <c r="E75" s="11"/>
      <c r="F75" s="18">
        <f t="shared" si="4"/>
        <v>0</v>
      </c>
      <c r="G75" s="8">
        <f t="shared" si="4"/>
        <v>0</v>
      </c>
      <c r="H75" s="8">
        <f t="shared" si="4"/>
        <v>0</v>
      </c>
      <c r="I75" s="4">
        <v>0</v>
      </c>
      <c r="J75" s="4">
        <v>0</v>
      </c>
    </row>
    <row r="76" spans="1:10" ht="34.5" customHeight="1" x14ac:dyDescent="0.25">
      <c r="A76" s="58" t="s">
        <v>19</v>
      </c>
      <c r="B76" s="76"/>
      <c r="C76" s="54" t="s">
        <v>13</v>
      </c>
      <c r="D76" s="8">
        <v>0</v>
      </c>
      <c r="E76" s="11">
        <v>48.09</v>
      </c>
      <c r="F76" s="18">
        <f t="shared" si="4"/>
        <v>0</v>
      </c>
      <c r="G76" s="8">
        <f t="shared" si="4"/>
        <v>0</v>
      </c>
      <c r="H76" s="8">
        <f t="shared" si="4"/>
        <v>0</v>
      </c>
      <c r="I76" s="4">
        <v>0</v>
      </c>
      <c r="J76" s="4">
        <v>0</v>
      </c>
    </row>
    <row r="77" spans="1:10" ht="38.25" customHeight="1" x14ac:dyDescent="0.25">
      <c r="A77" s="58"/>
      <c r="B77" s="76"/>
      <c r="C77" s="54" t="s">
        <v>14</v>
      </c>
      <c r="D77" s="8">
        <v>0</v>
      </c>
      <c r="E77" s="11">
        <v>1199.0999999999999</v>
      </c>
      <c r="F77" s="18">
        <f t="shared" si="4"/>
        <v>0</v>
      </c>
      <c r="G77" s="8">
        <f t="shared" si="4"/>
        <v>0</v>
      </c>
      <c r="H77" s="8">
        <f t="shared" si="4"/>
        <v>0</v>
      </c>
      <c r="I77" s="4">
        <v>0</v>
      </c>
      <c r="J77" s="4">
        <v>0</v>
      </c>
    </row>
    <row r="78" spans="1:10" ht="21" customHeight="1" x14ac:dyDescent="0.25">
      <c r="A78" s="58" t="s">
        <v>43</v>
      </c>
      <c r="B78" s="76"/>
      <c r="C78" s="54" t="s">
        <v>12</v>
      </c>
      <c r="D78" s="8">
        <f>D79+D80</f>
        <v>0</v>
      </c>
      <c r="E78" s="11">
        <f>E79+E80</f>
        <v>375</v>
      </c>
      <c r="F78" s="18">
        <f t="shared" si="4"/>
        <v>0</v>
      </c>
      <c r="G78" s="8">
        <f t="shared" si="4"/>
        <v>0</v>
      </c>
      <c r="H78" s="8">
        <f t="shared" si="4"/>
        <v>0</v>
      </c>
      <c r="I78" s="4">
        <v>0</v>
      </c>
      <c r="J78" s="4">
        <v>0</v>
      </c>
    </row>
    <row r="79" spans="1:10" ht="29.25" customHeight="1" x14ac:dyDescent="0.25">
      <c r="A79" s="58"/>
      <c r="B79" s="76"/>
      <c r="C79" s="54" t="s">
        <v>13</v>
      </c>
      <c r="D79" s="8">
        <v>0</v>
      </c>
      <c r="E79" s="11">
        <v>20</v>
      </c>
      <c r="F79" s="17">
        <v>0</v>
      </c>
      <c r="G79" s="4">
        <v>0</v>
      </c>
      <c r="H79" s="4">
        <v>0</v>
      </c>
      <c r="I79" s="4">
        <v>0</v>
      </c>
      <c r="J79" s="4">
        <v>0</v>
      </c>
    </row>
    <row r="80" spans="1:10" ht="29.25" customHeight="1" x14ac:dyDescent="0.25">
      <c r="A80" s="58"/>
      <c r="B80" s="76"/>
      <c r="C80" s="54" t="s">
        <v>14</v>
      </c>
      <c r="D80" s="8">
        <v>0</v>
      </c>
      <c r="E80" s="11">
        <v>355</v>
      </c>
      <c r="F80" s="17">
        <v>0</v>
      </c>
      <c r="G80" s="4">
        <v>0</v>
      </c>
      <c r="H80" s="4">
        <v>0</v>
      </c>
      <c r="I80" s="4">
        <v>0</v>
      </c>
      <c r="J80" s="4">
        <v>0</v>
      </c>
    </row>
    <row r="81" spans="1:10" ht="18.75" customHeight="1" x14ac:dyDescent="0.25">
      <c r="A81" s="14" t="s">
        <v>16</v>
      </c>
      <c r="B81" s="76"/>
      <c r="C81" s="54"/>
      <c r="D81" s="8"/>
      <c r="E81" s="4"/>
      <c r="F81" s="17"/>
      <c r="G81" s="4"/>
      <c r="H81" s="4"/>
      <c r="I81" s="4">
        <v>0</v>
      </c>
      <c r="J81" s="4">
        <v>0</v>
      </c>
    </row>
    <row r="82" spans="1:10" ht="53.25" customHeight="1" x14ac:dyDescent="0.25">
      <c r="A82" s="58" t="s">
        <v>44</v>
      </c>
      <c r="B82" s="76"/>
      <c r="C82" s="54" t="s">
        <v>13</v>
      </c>
      <c r="D82" s="8">
        <v>0</v>
      </c>
      <c r="E82" s="12">
        <v>20</v>
      </c>
      <c r="F82" s="13">
        <v>0</v>
      </c>
      <c r="G82" s="12">
        <v>0</v>
      </c>
      <c r="H82" s="12">
        <v>0</v>
      </c>
      <c r="I82" s="4">
        <v>0</v>
      </c>
      <c r="J82" s="4">
        <v>0</v>
      </c>
    </row>
    <row r="83" spans="1:10" ht="60" customHeight="1" x14ac:dyDescent="0.25">
      <c r="A83" s="58"/>
      <c r="B83" s="76"/>
      <c r="C83" s="54" t="s">
        <v>14</v>
      </c>
      <c r="D83" s="8">
        <v>0</v>
      </c>
      <c r="E83" s="12">
        <v>355</v>
      </c>
      <c r="F83" s="13">
        <v>0</v>
      </c>
      <c r="G83" s="12">
        <v>0</v>
      </c>
      <c r="H83" s="12">
        <v>0</v>
      </c>
      <c r="I83" s="4">
        <v>0</v>
      </c>
      <c r="J83" s="4">
        <v>0</v>
      </c>
    </row>
    <row r="84" spans="1:10" ht="49.5" customHeight="1" x14ac:dyDescent="0.25">
      <c r="A84" s="77" t="s">
        <v>45</v>
      </c>
      <c r="B84" s="76"/>
      <c r="C84" s="54" t="s">
        <v>12</v>
      </c>
      <c r="D84" s="8">
        <v>0</v>
      </c>
      <c r="E84" s="8">
        <v>0</v>
      </c>
      <c r="F84" s="8">
        <f>F85+F86</f>
        <v>22479.210000000003</v>
      </c>
      <c r="G84" s="8">
        <v>0</v>
      </c>
      <c r="H84" s="8">
        <v>0</v>
      </c>
      <c r="I84" s="4">
        <v>0</v>
      </c>
      <c r="J84" s="4">
        <v>0</v>
      </c>
    </row>
    <row r="85" spans="1:10" ht="65.25" customHeight="1" x14ac:dyDescent="0.25">
      <c r="A85" s="77"/>
      <c r="B85" s="76"/>
      <c r="C85" s="54" t="s">
        <v>13</v>
      </c>
      <c r="D85" s="8">
        <v>0</v>
      </c>
      <c r="E85" s="8">
        <v>0</v>
      </c>
      <c r="F85" s="8">
        <f>2949.27+19.54</f>
        <v>2968.81</v>
      </c>
      <c r="G85" s="8">
        <v>0</v>
      </c>
      <c r="H85" s="8">
        <v>0</v>
      </c>
      <c r="I85" s="8">
        <v>0</v>
      </c>
      <c r="J85" s="8">
        <v>0</v>
      </c>
    </row>
    <row r="86" spans="1:10" ht="65.25" customHeight="1" x14ac:dyDescent="0.25">
      <c r="A86" s="77"/>
      <c r="B86" s="76"/>
      <c r="C86" s="54" t="s">
        <v>14</v>
      </c>
      <c r="D86" s="8"/>
      <c r="E86" s="8"/>
      <c r="F86" s="8">
        <v>19510.400000000001</v>
      </c>
      <c r="G86" s="8"/>
      <c r="H86" s="8"/>
      <c r="I86" s="8"/>
      <c r="J86" s="8"/>
    </row>
    <row r="87" spans="1:10" ht="18.75" customHeight="1" x14ac:dyDescent="0.25">
      <c r="A87" s="14" t="s">
        <v>16</v>
      </c>
      <c r="B87" s="76"/>
      <c r="C87" s="54"/>
      <c r="D87" s="8"/>
      <c r="E87" s="4"/>
      <c r="F87" s="17"/>
      <c r="G87" s="4"/>
      <c r="H87" s="4"/>
      <c r="I87" s="4"/>
      <c r="J87" s="4"/>
    </row>
    <row r="88" spans="1:10" ht="65.25" customHeight="1" x14ac:dyDescent="0.25">
      <c r="A88" s="77" t="s">
        <v>46</v>
      </c>
      <c r="B88" s="76"/>
      <c r="C88" s="54" t="s">
        <v>13</v>
      </c>
      <c r="D88" s="8"/>
      <c r="E88" s="8"/>
      <c r="F88" s="8">
        <v>19.54</v>
      </c>
      <c r="G88" s="8"/>
      <c r="H88" s="8"/>
      <c r="I88" s="8"/>
      <c r="J88" s="8"/>
    </row>
    <row r="89" spans="1:10" ht="65.25" customHeight="1" x14ac:dyDescent="0.25">
      <c r="A89" s="77"/>
      <c r="B89" s="76"/>
      <c r="C89" s="54" t="s">
        <v>14</v>
      </c>
      <c r="D89" s="8"/>
      <c r="E89" s="8"/>
      <c r="F89" s="8">
        <f>19529.94-19.54</f>
        <v>19510.399999999998</v>
      </c>
      <c r="G89" s="8"/>
      <c r="H89" s="8"/>
      <c r="I89" s="8"/>
      <c r="J89" s="8"/>
    </row>
    <row r="90" spans="1:10" x14ac:dyDescent="0.25">
      <c r="A90" s="78" t="s">
        <v>87</v>
      </c>
      <c r="B90" s="76"/>
      <c r="C90" s="54" t="s">
        <v>12</v>
      </c>
      <c r="D90" s="8">
        <f>D91+D92</f>
        <v>0</v>
      </c>
      <c r="E90" s="11">
        <f>E91+E92</f>
        <v>0</v>
      </c>
      <c r="F90" s="18">
        <f t="shared" ref="F90:G90" si="5">F91+F92</f>
        <v>0</v>
      </c>
      <c r="G90" s="8">
        <f t="shared" si="5"/>
        <v>0</v>
      </c>
      <c r="H90" s="12">
        <f>SUM(H91:H93)</f>
        <v>30771.989999999998</v>
      </c>
      <c r="I90" s="4">
        <v>0</v>
      </c>
      <c r="J90" s="4">
        <v>0</v>
      </c>
    </row>
    <row r="91" spans="1:10" x14ac:dyDescent="0.25">
      <c r="A91" s="78"/>
      <c r="B91" s="76"/>
      <c r="C91" s="54" t="s">
        <v>13</v>
      </c>
      <c r="D91" s="8">
        <f t="shared" ref="D91:G91" si="6">D92+D93</f>
        <v>0</v>
      </c>
      <c r="E91" s="11">
        <f t="shared" si="6"/>
        <v>0</v>
      </c>
      <c r="F91" s="18">
        <f t="shared" si="6"/>
        <v>0</v>
      </c>
      <c r="G91" s="8">
        <f t="shared" si="6"/>
        <v>0</v>
      </c>
      <c r="H91" s="12">
        <f>H95</f>
        <v>880.49</v>
      </c>
      <c r="I91" s="8"/>
      <c r="J91" s="8"/>
    </row>
    <row r="92" spans="1:10" x14ac:dyDescent="0.25">
      <c r="A92" s="78"/>
      <c r="B92" s="76"/>
      <c r="C92" s="54" t="s">
        <v>14</v>
      </c>
      <c r="D92" s="8">
        <f t="shared" ref="D92:G92" si="7">D93+D94</f>
        <v>0</v>
      </c>
      <c r="E92" s="11">
        <f t="shared" si="7"/>
        <v>0</v>
      </c>
      <c r="F92" s="18">
        <f t="shared" si="7"/>
        <v>0</v>
      </c>
      <c r="G92" s="8">
        <f t="shared" si="7"/>
        <v>0</v>
      </c>
      <c r="H92" s="12">
        <f>H96</f>
        <v>6277.2157100000004</v>
      </c>
      <c r="I92" s="8"/>
      <c r="J92" s="8"/>
    </row>
    <row r="93" spans="1:10" ht="31.5" x14ac:dyDescent="0.25">
      <c r="A93" s="78"/>
      <c r="B93" s="76"/>
      <c r="C93" s="54" t="s">
        <v>15</v>
      </c>
      <c r="D93" s="8">
        <f t="shared" ref="D93:G93" si="8">D94+D95</f>
        <v>0</v>
      </c>
      <c r="E93" s="11">
        <f t="shared" si="8"/>
        <v>0</v>
      </c>
      <c r="F93" s="18">
        <f t="shared" si="8"/>
        <v>0</v>
      </c>
      <c r="G93" s="8">
        <f t="shared" si="8"/>
        <v>0</v>
      </c>
      <c r="H93" s="12">
        <f>H97</f>
        <v>23614.28429</v>
      </c>
      <c r="I93" s="8"/>
      <c r="J93" s="8"/>
    </row>
    <row r="94" spans="1:10" x14ac:dyDescent="0.25">
      <c r="A94" s="46" t="s">
        <v>16</v>
      </c>
      <c r="B94" s="76"/>
      <c r="C94" s="54"/>
      <c r="D94" s="8">
        <f t="shared" ref="D94:G94" si="9">D95+D96</f>
        <v>0</v>
      </c>
      <c r="E94" s="11">
        <f t="shared" si="9"/>
        <v>0</v>
      </c>
      <c r="F94" s="18">
        <f t="shared" si="9"/>
        <v>0</v>
      </c>
      <c r="G94" s="8">
        <f t="shared" si="9"/>
        <v>0</v>
      </c>
      <c r="H94" s="12"/>
      <c r="I94" s="8"/>
      <c r="J94" s="8"/>
    </row>
    <row r="95" spans="1:10" x14ac:dyDescent="0.25">
      <c r="A95" s="78" t="s">
        <v>88</v>
      </c>
      <c r="B95" s="76"/>
      <c r="C95" s="54" t="s">
        <v>13</v>
      </c>
      <c r="D95" s="8">
        <v>0</v>
      </c>
      <c r="E95" s="8">
        <v>0</v>
      </c>
      <c r="F95" s="8">
        <v>0</v>
      </c>
      <c r="G95" s="8">
        <v>0</v>
      </c>
      <c r="H95" s="12">
        <v>880.49</v>
      </c>
      <c r="I95" s="8">
        <v>0</v>
      </c>
      <c r="J95" s="8">
        <v>0</v>
      </c>
    </row>
    <row r="96" spans="1:10" x14ac:dyDescent="0.25">
      <c r="A96" s="78"/>
      <c r="B96" s="76"/>
      <c r="C96" s="54" t="s">
        <v>14</v>
      </c>
      <c r="D96" s="8">
        <v>0</v>
      </c>
      <c r="E96" s="8">
        <v>0</v>
      </c>
      <c r="F96" s="8">
        <v>0</v>
      </c>
      <c r="G96" s="8">
        <v>0</v>
      </c>
      <c r="H96" s="12">
        <v>6277.2157100000004</v>
      </c>
      <c r="I96" s="8"/>
      <c r="J96" s="8"/>
    </row>
    <row r="97" spans="1:12" ht="31.5" x14ac:dyDescent="0.25">
      <c r="A97" s="78"/>
      <c r="B97" s="76"/>
      <c r="C97" s="54" t="s">
        <v>15</v>
      </c>
      <c r="D97" s="8">
        <v>0</v>
      </c>
      <c r="E97" s="8">
        <v>0</v>
      </c>
      <c r="F97" s="8">
        <v>0</v>
      </c>
      <c r="G97" s="8">
        <v>0</v>
      </c>
      <c r="H97" s="12">
        <v>23614.28429</v>
      </c>
      <c r="I97" s="8"/>
      <c r="J97" s="8"/>
    </row>
    <row r="98" spans="1:12" ht="18.75" customHeight="1" x14ac:dyDescent="0.25">
      <c r="A98" s="53" t="s">
        <v>47</v>
      </c>
      <c r="B98" s="76"/>
      <c r="C98" s="54"/>
      <c r="D98" s="8">
        <f t="shared" ref="D98:F98" si="10">D99+D100+D101</f>
        <v>2023703.39</v>
      </c>
      <c r="E98" s="12">
        <f t="shared" si="10"/>
        <v>2161793.2389999996</v>
      </c>
      <c r="F98" s="13">
        <f t="shared" si="10"/>
        <v>2345164.5900000003</v>
      </c>
      <c r="G98" s="13">
        <f>G99+G100+G101</f>
        <v>2530796.5030000005</v>
      </c>
      <c r="H98" s="13">
        <f t="shared" ref="H98:J98" si="11">H99+H100+H101</f>
        <v>2563999.3999999994</v>
      </c>
      <c r="I98" s="13">
        <f t="shared" si="11"/>
        <v>2492507.7000000002</v>
      </c>
      <c r="J98" s="13">
        <f t="shared" si="11"/>
        <v>2515181.9</v>
      </c>
      <c r="K98" s="28"/>
      <c r="L98" s="36">
        <f>SUM(D98:J98)</f>
        <v>16633146.722000001</v>
      </c>
    </row>
    <row r="99" spans="1:12" x14ac:dyDescent="0.25">
      <c r="A99" s="57" t="s">
        <v>16</v>
      </c>
      <c r="B99" s="76"/>
      <c r="C99" s="54" t="s">
        <v>13</v>
      </c>
      <c r="D99" s="8">
        <f>D11+D18+D45+D59+D61+D64+D73+D79</f>
        <v>357270.46</v>
      </c>
      <c r="E99" s="12">
        <f>E11+E18+E45+E59+E61+E64+E73+E79</f>
        <v>371766.27900000004</v>
      </c>
      <c r="F99" s="13">
        <f>F11+F18+F45+F59+F61+F64+F73+F79+F85</f>
        <v>734903.02999999991</v>
      </c>
      <c r="G99" s="13">
        <f>G11+G18+G45+G59+G61+G64+G73+G79+G85+G14</f>
        <v>821179.28299999994</v>
      </c>
      <c r="H99" s="13">
        <f>H11+H18+H45+H59+H61+H64+H73+H79+H85+H14+H91</f>
        <v>811578.89999999979</v>
      </c>
      <c r="I99" s="13">
        <f t="shared" ref="I99:J99" si="12">I11+I18+I45+I59+I61+I64+I73+I79+I85+I14+I91</f>
        <v>785196.99999999988</v>
      </c>
      <c r="J99" s="13">
        <f t="shared" si="12"/>
        <v>787226.99999999988</v>
      </c>
      <c r="L99" s="36">
        <f>SUM(D99:J99)</f>
        <v>4669121.9519999996</v>
      </c>
    </row>
    <row r="100" spans="1:12" x14ac:dyDescent="0.25">
      <c r="A100" s="57"/>
      <c r="B100" s="76"/>
      <c r="C100" s="54" t="s">
        <v>14</v>
      </c>
      <c r="D100" s="8">
        <f>D12+D19+D46+D62+D65+D74+D80</f>
        <v>1666432.93</v>
      </c>
      <c r="E100" s="12">
        <f>E12+E19+E46+E62+E65+E74+E80</f>
        <v>1789597.5793399999</v>
      </c>
      <c r="F100" s="13">
        <f>F86+F65+F46+F19+F12</f>
        <v>1562208.4185900001</v>
      </c>
      <c r="G100" s="13">
        <f>G86+G65+G46+G19+G12</f>
        <v>1573907.5875700002</v>
      </c>
      <c r="H100" s="13">
        <f>H86+H65+H46+H19+H12+H92</f>
        <v>1593178.1547099997</v>
      </c>
      <c r="I100" s="13">
        <f t="shared" ref="I100:J100" si="13">I86+I65+I46+I19+I12+I92</f>
        <v>1575297.0000000002</v>
      </c>
      <c r="J100" s="13">
        <f t="shared" si="13"/>
        <v>1588427.4000000001</v>
      </c>
      <c r="L100" s="36">
        <f>SUM(D100:J100)</f>
        <v>11349049.070210001</v>
      </c>
    </row>
    <row r="101" spans="1:12" ht="31.5" x14ac:dyDescent="0.25">
      <c r="A101" s="57"/>
      <c r="B101" s="76"/>
      <c r="C101" s="54" t="s">
        <v>15</v>
      </c>
      <c r="D101" s="8">
        <f>D20</f>
        <v>0</v>
      </c>
      <c r="E101" s="12">
        <f>E20</f>
        <v>429.38065999999998</v>
      </c>
      <c r="F101" s="13">
        <f>F47+F13</f>
        <v>48053.141409999997</v>
      </c>
      <c r="G101" s="13">
        <f>G47+G13</f>
        <v>135709.63243</v>
      </c>
      <c r="H101" s="13">
        <f>H47+H13+H93</f>
        <v>159242.34529</v>
      </c>
      <c r="I101" s="13">
        <f t="shared" ref="I101:J101" si="14">I47+I13+I93</f>
        <v>132013.70000000001</v>
      </c>
      <c r="J101" s="13">
        <f t="shared" si="14"/>
        <v>139527.5</v>
      </c>
      <c r="L101" s="36">
        <f>SUM(D101:J101)</f>
        <v>614975.69978999998</v>
      </c>
    </row>
    <row r="102" spans="1:12" ht="25.5" customHeight="1" x14ac:dyDescent="0.25">
      <c r="A102" s="57" t="s">
        <v>57</v>
      </c>
      <c r="B102" s="57"/>
      <c r="C102" s="57"/>
      <c r="D102" s="57"/>
      <c r="E102" s="57"/>
      <c r="F102" s="57"/>
      <c r="G102" s="57"/>
      <c r="H102" s="57"/>
      <c r="I102" s="57"/>
      <c r="J102" s="57"/>
    </row>
    <row r="103" spans="1:12" ht="22.5" customHeight="1" x14ac:dyDescent="0.25">
      <c r="A103" s="58" t="s">
        <v>58</v>
      </c>
      <c r="B103" s="76" t="s">
        <v>56</v>
      </c>
      <c r="C103" s="54" t="s">
        <v>12</v>
      </c>
      <c r="D103" s="75">
        <f t="shared" ref="D103:H103" si="15">D104+D105</f>
        <v>976.4</v>
      </c>
      <c r="E103" s="75">
        <f>'[1]1-й год'!$D$80</f>
        <v>1259</v>
      </c>
      <c r="F103" s="13">
        <f t="shared" si="15"/>
        <v>534.20000000000005</v>
      </c>
      <c r="G103" s="12">
        <f t="shared" si="15"/>
        <v>567.4</v>
      </c>
      <c r="H103" s="12">
        <f t="shared" si="15"/>
        <v>1301.5</v>
      </c>
      <c r="I103" s="12">
        <f>I104</f>
        <v>869.1</v>
      </c>
      <c r="J103" s="4">
        <f>J104</f>
        <v>869.1</v>
      </c>
    </row>
    <row r="104" spans="1:12" ht="30" customHeight="1" x14ac:dyDescent="0.25">
      <c r="A104" s="58"/>
      <c r="B104" s="76"/>
      <c r="C104" s="54" t="s">
        <v>13</v>
      </c>
      <c r="D104" s="4">
        <v>707.8</v>
      </c>
      <c r="E104" s="4">
        <v>1259</v>
      </c>
      <c r="F104" s="13">
        <v>534.20000000000005</v>
      </c>
      <c r="G104" s="12">
        <v>567.4</v>
      </c>
      <c r="H104" s="12">
        <f>1301.5</f>
        <v>1301.5</v>
      </c>
      <c r="I104" s="4">
        <v>869.1</v>
      </c>
      <c r="J104" s="4">
        <v>869.1</v>
      </c>
    </row>
    <row r="105" spans="1:12" ht="33" customHeight="1" x14ac:dyDescent="0.25">
      <c r="A105" s="58"/>
      <c r="B105" s="76"/>
      <c r="C105" s="54" t="s">
        <v>14</v>
      </c>
      <c r="D105" s="4">
        <v>268.60000000000002</v>
      </c>
      <c r="E105" s="4">
        <f>226.4-226.4</f>
        <v>0</v>
      </c>
      <c r="F105" s="13">
        <f>226.4-226.4</f>
        <v>0</v>
      </c>
      <c r="G105" s="12">
        <v>0</v>
      </c>
      <c r="H105" s="12">
        <v>0</v>
      </c>
      <c r="I105" s="4">
        <v>0</v>
      </c>
      <c r="J105" s="4">
        <v>0</v>
      </c>
    </row>
    <row r="106" spans="1:12" ht="17.25" customHeight="1" x14ac:dyDescent="0.25">
      <c r="A106" s="53" t="s">
        <v>16</v>
      </c>
      <c r="B106" s="76"/>
      <c r="C106" s="54"/>
      <c r="D106" s="4"/>
      <c r="E106" s="4"/>
      <c r="F106" s="13"/>
      <c r="G106" s="12"/>
      <c r="H106" s="12"/>
      <c r="I106" s="4"/>
      <c r="J106" s="4"/>
    </row>
    <row r="107" spans="1:12" ht="25.5" customHeight="1" x14ac:dyDescent="0.25">
      <c r="A107" s="58" t="s">
        <v>59</v>
      </c>
      <c r="B107" s="76"/>
      <c r="C107" s="54" t="s">
        <v>13</v>
      </c>
      <c r="D107" s="4">
        <v>100</v>
      </c>
      <c r="E107" s="4">
        <f>100-100</f>
        <v>0</v>
      </c>
      <c r="F107" s="13">
        <v>0</v>
      </c>
      <c r="G107" s="12">
        <v>0</v>
      </c>
      <c r="H107" s="12">
        <v>0</v>
      </c>
      <c r="I107" s="4">
        <v>0</v>
      </c>
      <c r="J107" s="4">
        <v>0</v>
      </c>
    </row>
    <row r="108" spans="1:12" ht="25.5" customHeight="1" x14ac:dyDescent="0.25">
      <c r="A108" s="58"/>
      <c r="B108" s="76"/>
      <c r="C108" s="54" t="s">
        <v>14</v>
      </c>
      <c r="D108" s="4">
        <v>268.60000000000002</v>
      </c>
      <c r="E108" s="4">
        <f>226.4-226.4</f>
        <v>0</v>
      </c>
      <c r="F108" s="13">
        <f>226.4-226.4</f>
        <v>0</v>
      </c>
      <c r="G108" s="12">
        <v>0</v>
      </c>
      <c r="H108" s="12">
        <v>0</v>
      </c>
      <c r="I108" s="4">
        <v>0</v>
      </c>
      <c r="J108" s="4">
        <v>0</v>
      </c>
    </row>
    <row r="109" spans="1:12" ht="41.25" customHeight="1" x14ac:dyDescent="0.25">
      <c r="A109" s="58" t="s">
        <v>60</v>
      </c>
      <c r="B109" s="29" t="s">
        <v>56</v>
      </c>
      <c r="C109" s="54" t="s">
        <v>13</v>
      </c>
      <c r="D109" s="4">
        <v>6651.6</v>
      </c>
      <c r="E109" s="4">
        <f>'[1]1-й год'!$D$87</f>
        <v>6651.6</v>
      </c>
      <c r="F109" s="13">
        <v>5544.8</v>
      </c>
      <c r="G109" s="12">
        <v>6536.4</v>
      </c>
      <c r="H109" s="12">
        <v>7045.3</v>
      </c>
      <c r="I109" s="4">
        <v>7045.3</v>
      </c>
      <c r="J109" s="4">
        <v>7045.3</v>
      </c>
    </row>
    <row r="110" spans="1:12" ht="41.25" customHeight="1" x14ac:dyDescent="0.25">
      <c r="A110" s="58"/>
      <c r="B110" s="29" t="s">
        <v>61</v>
      </c>
      <c r="C110" s="54" t="s">
        <v>13</v>
      </c>
      <c r="D110" s="4"/>
      <c r="E110" s="4"/>
      <c r="F110" s="13"/>
      <c r="G110" s="12"/>
      <c r="H110" s="12"/>
      <c r="I110" s="4"/>
      <c r="J110" s="4"/>
    </row>
    <row r="111" spans="1:12" ht="24.75" customHeight="1" x14ac:dyDescent="0.25">
      <c r="A111" s="58" t="s">
        <v>62</v>
      </c>
      <c r="B111" s="76" t="s">
        <v>56</v>
      </c>
      <c r="C111" s="54" t="s">
        <v>12</v>
      </c>
      <c r="D111" s="8">
        <f t="shared" ref="D111:H111" si="16">D112</f>
        <v>1281.6400000000001</v>
      </c>
      <c r="E111" s="4">
        <f t="shared" si="16"/>
        <v>0</v>
      </c>
      <c r="F111" s="13">
        <f t="shared" si="16"/>
        <v>0</v>
      </c>
      <c r="G111" s="12">
        <f t="shared" si="16"/>
        <v>0</v>
      </c>
      <c r="H111" s="12">
        <f t="shared" si="16"/>
        <v>0</v>
      </c>
      <c r="I111" s="4">
        <v>0</v>
      </c>
      <c r="J111" s="4">
        <v>0</v>
      </c>
    </row>
    <row r="112" spans="1:12" ht="35.25" customHeight="1" x14ac:dyDescent="0.25">
      <c r="A112" s="58"/>
      <c r="B112" s="76"/>
      <c r="C112" s="54" t="s">
        <v>13</v>
      </c>
      <c r="D112" s="8">
        <v>1281.6400000000001</v>
      </c>
      <c r="E112" s="4">
        <v>0</v>
      </c>
      <c r="F112" s="13">
        <v>0</v>
      </c>
      <c r="G112" s="12">
        <v>0</v>
      </c>
      <c r="H112" s="12">
        <v>0</v>
      </c>
      <c r="I112" s="4">
        <v>0</v>
      </c>
      <c r="J112" s="4">
        <v>0</v>
      </c>
    </row>
    <row r="113" spans="1:10" ht="21" customHeight="1" x14ac:dyDescent="0.25">
      <c r="A113" s="58" t="s">
        <v>63</v>
      </c>
      <c r="B113" s="76" t="s">
        <v>56</v>
      </c>
      <c r="C113" s="54" t="s">
        <v>12</v>
      </c>
      <c r="D113" s="8">
        <f t="shared" ref="D113:H113" si="17">D114+D115</f>
        <v>0</v>
      </c>
      <c r="E113" s="8">
        <f>'[1]1-й год'!$D$88</f>
        <v>326.39999999999998</v>
      </c>
      <c r="F113" s="13">
        <f t="shared" si="17"/>
        <v>0</v>
      </c>
      <c r="G113" s="12">
        <f t="shared" si="17"/>
        <v>0</v>
      </c>
      <c r="H113" s="12">
        <f t="shared" si="17"/>
        <v>0</v>
      </c>
      <c r="I113" s="8">
        <v>0</v>
      </c>
      <c r="J113" s="8">
        <v>0</v>
      </c>
    </row>
    <row r="114" spans="1:10" ht="20.25" customHeight="1" x14ac:dyDescent="0.25">
      <c r="A114" s="58"/>
      <c r="B114" s="76"/>
      <c r="C114" s="54" t="s">
        <v>13</v>
      </c>
      <c r="D114" s="8">
        <v>0</v>
      </c>
      <c r="E114" s="4">
        <v>100</v>
      </c>
      <c r="F114" s="13">
        <v>0</v>
      </c>
      <c r="G114" s="12">
        <v>0</v>
      </c>
      <c r="H114" s="12">
        <v>0</v>
      </c>
      <c r="I114" s="4">
        <v>0</v>
      </c>
      <c r="J114" s="4">
        <v>0</v>
      </c>
    </row>
    <row r="115" spans="1:10" ht="18.75" customHeight="1" x14ac:dyDescent="0.25">
      <c r="A115" s="58"/>
      <c r="B115" s="76"/>
      <c r="C115" s="54" t="s">
        <v>14</v>
      </c>
      <c r="D115" s="8">
        <v>0</v>
      </c>
      <c r="E115" s="4">
        <v>226.4</v>
      </c>
      <c r="F115" s="13">
        <v>0</v>
      </c>
      <c r="G115" s="12">
        <v>0</v>
      </c>
      <c r="H115" s="12">
        <v>0</v>
      </c>
      <c r="I115" s="4">
        <v>0</v>
      </c>
      <c r="J115" s="4">
        <v>0</v>
      </c>
    </row>
    <row r="116" spans="1:10" ht="17.25" customHeight="1" x14ac:dyDescent="0.25">
      <c r="A116" s="53" t="s">
        <v>16</v>
      </c>
      <c r="B116" s="76"/>
      <c r="C116" s="54"/>
      <c r="D116" s="8"/>
      <c r="E116" s="4"/>
      <c r="F116" s="13"/>
      <c r="G116" s="12"/>
      <c r="H116" s="12"/>
      <c r="I116" s="4"/>
      <c r="J116" s="4"/>
    </row>
    <row r="117" spans="1:10" ht="21" customHeight="1" x14ac:dyDescent="0.25">
      <c r="A117" s="58" t="s">
        <v>59</v>
      </c>
      <c r="B117" s="76"/>
      <c r="C117" s="54" t="s">
        <v>13</v>
      </c>
      <c r="D117" s="8">
        <v>0</v>
      </c>
      <c r="E117" s="4">
        <v>100</v>
      </c>
      <c r="F117" s="13">
        <v>0</v>
      </c>
      <c r="G117" s="12">
        <v>0</v>
      </c>
      <c r="H117" s="12">
        <v>0</v>
      </c>
      <c r="I117" s="4"/>
      <c r="J117" s="4">
        <v>0</v>
      </c>
    </row>
    <row r="118" spans="1:10" ht="18.75" customHeight="1" x14ac:dyDescent="0.25">
      <c r="A118" s="58"/>
      <c r="B118" s="76"/>
      <c r="C118" s="54" t="s">
        <v>14</v>
      </c>
      <c r="D118" s="8">
        <v>0</v>
      </c>
      <c r="E118" s="4">
        <v>226.4</v>
      </c>
      <c r="F118" s="13">
        <v>0</v>
      </c>
      <c r="G118" s="12">
        <v>0</v>
      </c>
      <c r="H118" s="12">
        <v>0</v>
      </c>
      <c r="I118" s="4"/>
      <c r="J118" s="4">
        <v>0</v>
      </c>
    </row>
    <row r="119" spans="1:10" ht="20.25" customHeight="1" x14ac:dyDescent="0.25">
      <c r="A119" s="53" t="s">
        <v>64</v>
      </c>
      <c r="B119" s="29"/>
      <c r="C119" s="54"/>
      <c r="D119" s="8">
        <f t="shared" ref="D119:H119" si="18">D120+D121</f>
        <v>8909.6400000000012</v>
      </c>
      <c r="E119" s="12">
        <f t="shared" si="18"/>
        <v>8237</v>
      </c>
      <c r="F119" s="13">
        <f t="shared" si="18"/>
        <v>6079</v>
      </c>
      <c r="G119" s="12">
        <f t="shared" si="18"/>
        <v>7103.7999999999993</v>
      </c>
      <c r="H119" s="12">
        <f t="shared" si="18"/>
        <v>8346.7999999999993</v>
      </c>
      <c r="I119" s="12">
        <f>I109+I103</f>
        <v>7914.4000000000005</v>
      </c>
      <c r="J119" s="12">
        <f>J109+J103</f>
        <v>7914.4000000000005</v>
      </c>
    </row>
    <row r="120" spans="1:10" ht="20.25" customHeight="1" x14ac:dyDescent="0.25">
      <c r="A120" s="53" t="s">
        <v>16</v>
      </c>
      <c r="B120" s="29"/>
      <c r="C120" s="54" t="s">
        <v>13</v>
      </c>
      <c r="D120" s="8">
        <f t="shared" ref="D120:H120" si="19">D104+D109+D112+D114</f>
        <v>8641.0400000000009</v>
      </c>
      <c r="E120" s="12">
        <f t="shared" si="19"/>
        <v>8010.6</v>
      </c>
      <c r="F120" s="13">
        <f t="shared" si="19"/>
        <v>6079</v>
      </c>
      <c r="G120" s="12">
        <f t="shared" si="19"/>
        <v>7103.7999999999993</v>
      </c>
      <c r="H120" s="12">
        <f t="shared" si="19"/>
        <v>8346.7999999999993</v>
      </c>
      <c r="I120" s="12">
        <f>I119</f>
        <v>7914.4000000000005</v>
      </c>
      <c r="J120" s="12">
        <f>J119</f>
        <v>7914.4000000000005</v>
      </c>
    </row>
    <row r="121" spans="1:10" ht="20.25" customHeight="1" x14ac:dyDescent="0.25">
      <c r="A121" s="53"/>
      <c r="B121" s="29"/>
      <c r="C121" s="54" t="s">
        <v>14</v>
      </c>
      <c r="D121" s="4">
        <f t="shared" ref="D121:H121" si="20">D105+D115</f>
        <v>268.60000000000002</v>
      </c>
      <c r="E121" s="12">
        <f t="shared" si="20"/>
        <v>226.4</v>
      </c>
      <c r="F121" s="17">
        <f t="shared" si="20"/>
        <v>0</v>
      </c>
      <c r="G121" s="4">
        <f t="shared" si="20"/>
        <v>0</v>
      </c>
      <c r="H121" s="4">
        <f t="shared" si="20"/>
        <v>0</v>
      </c>
      <c r="I121" s="4"/>
      <c r="J121" s="4">
        <v>0</v>
      </c>
    </row>
    <row r="122" spans="1:10" x14ac:dyDescent="0.25">
      <c r="A122" s="57" t="s">
        <v>65</v>
      </c>
      <c r="B122" s="57"/>
      <c r="C122" s="57"/>
      <c r="D122" s="57"/>
      <c r="E122" s="57"/>
      <c r="F122" s="57"/>
      <c r="G122" s="57"/>
      <c r="H122" s="57"/>
      <c r="I122" s="31"/>
      <c r="J122" s="31"/>
    </row>
    <row r="123" spans="1:10" x14ac:dyDescent="0.25">
      <c r="A123" s="58" t="s">
        <v>66</v>
      </c>
      <c r="B123" s="76" t="s">
        <v>56</v>
      </c>
      <c r="C123" s="54" t="s">
        <v>12</v>
      </c>
      <c r="D123" s="4">
        <v>0</v>
      </c>
      <c r="E123" s="4">
        <v>0</v>
      </c>
      <c r="F123" s="30">
        <f>F124+F125+F126</f>
        <v>1621.1999999999998</v>
      </c>
      <c r="G123" s="30">
        <f>G124+G125+G126</f>
        <v>0</v>
      </c>
      <c r="H123" s="18">
        <f>H139</f>
        <v>23737</v>
      </c>
      <c r="I123" s="18">
        <v>2242.8000000000002</v>
      </c>
      <c r="J123" s="18">
        <v>11162.599999999999</v>
      </c>
    </row>
    <row r="124" spans="1:10" x14ac:dyDescent="0.25">
      <c r="A124" s="58"/>
      <c r="B124" s="76"/>
      <c r="C124" s="54" t="s">
        <v>13</v>
      </c>
      <c r="D124" s="4">
        <v>0</v>
      </c>
      <c r="E124" s="4">
        <v>0</v>
      </c>
      <c r="F124" s="30">
        <f>F128+F131+F134</f>
        <v>70</v>
      </c>
      <c r="G124" s="30">
        <f>G128+G131+G134</f>
        <v>0</v>
      </c>
      <c r="H124" s="18">
        <v>130</v>
      </c>
      <c r="I124" s="18">
        <v>80</v>
      </c>
      <c r="J124" s="18">
        <v>100</v>
      </c>
    </row>
    <row r="125" spans="1:10" x14ac:dyDescent="0.25">
      <c r="A125" s="58"/>
      <c r="B125" s="76"/>
      <c r="C125" s="54" t="s">
        <v>14</v>
      </c>
      <c r="D125" s="4"/>
      <c r="E125" s="4"/>
      <c r="F125" s="30">
        <f>F129+F135</f>
        <v>478.78599999999983</v>
      </c>
      <c r="G125" s="30">
        <f>G129+G135</f>
        <v>0</v>
      </c>
      <c r="H125" s="18">
        <v>23607</v>
      </c>
      <c r="I125" s="18">
        <v>2162.8000000000002</v>
      </c>
      <c r="J125" s="18">
        <v>2518.8000000000002</v>
      </c>
    </row>
    <row r="126" spans="1:10" ht="31.5" x14ac:dyDescent="0.25">
      <c r="A126" s="58"/>
      <c r="B126" s="76"/>
      <c r="C126" s="54" t="s">
        <v>15</v>
      </c>
      <c r="D126" s="4">
        <v>0</v>
      </c>
      <c r="E126" s="4">
        <v>0</v>
      </c>
      <c r="F126" s="30">
        <f>F130</f>
        <v>1072.414</v>
      </c>
      <c r="G126" s="30">
        <f>G130</f>
        <v>0</v>
      </c>
      <c r="H126" s="18">
        <v>0</v>
      </c>
      <c r="I126" s="18">
        <v>0</v>
      </c>
      <c r="J126" s="18">
        <v>8543.7999999999993</v>
      </c>
    </row>
    <row r="127" spans="1:10" x14ac:dyDescent="0.25">
      <c r="A127" s="53" t="s">
        <v>16</v>
      </c>
      <c r="B127" s="76"/>
      <c r="C127" s="54"/>
      <c r="D127" s="4">
        <v>0</v>
      </c>
      <c r="E127" s="4">
        <v>0</v>
      </c>
      <c r="F127" s="30"/>
      <c r="G127" s="11"/>
      <c r="H127" s="8"/>
      <c r="I127" s="8"/>
      <c r="J127" s="8"/>
    </row>
    <row r="128" spans="1:10" x14ac:dyDescent="0.25">
      <c r="A128" s="58" t="s">
        <v>67</v>
      </c>
      <c r="B128" s="76"/>
      <c r="C128" s="54" t="s">
        <v>13</v>
      </c>
      <c r="D128" s="4">
        <v>0</v>
      </c>
      <c r="E128" s="4">
        <v>0</v>
      </c>
      <c r="F128" s="30">
        <v>50</v>
      </c>
      <c r="G128" s="11">
        <v>0</v>
      </c>
      <c r="H128" s="8">
        <v>0</v>
      </c>
      <c r="I128" s="8">
        <v>0</v>
      </c>
      <c r="J128" s="8">
        <v>0</v>
      </c>
    </row>
    <row r="129" spans="1:10" x14ac:dyDescent="0.25">
      <c r="A129" s="58"/>
      <c r="B129" s="76"/>
      <c r="C129" s="54" t="s">
        <v>14</v>
      </c>
      <c r="D129" s="4">
        <v>0</v>
      </c>
      <c r="E129" s="4">
        <v>0</v>
      </c>
      <c r="F129" s="30">
        <f>1117.1-1072.4-0.014</f>
        <v>44.685999999999815</v>
      </c>
      <c r="G129" s="11"/>
      <c r="H129" s="8"/>
      <c r="I129" s="8"/>
      <c r="J129" s="8"/>
    </row>
    <row r="130" spans="1:10" ht="42" customHeight="1" x14ac:dyDescent="0.25">
      <c r="A130" s="58"/>
      <c r="B130" s="76"/>
      <c r="C130" s="54" t="s">
        <v>15</v>
      </c>
      <c r="D130" s="4">
        <v>0</v>
      </c>
      <c r="E130" s="4">
        <v>0</v>
      </c>
      <c r="F130" s="30">
        <f>1072.4+0.014</f>
        <v>1072.414</v>
      </c>
      <c r="G130" s="11">
        <v>0</v>
      </c>
      <c r="H130" s="8">
        <v>0</v>
      </c>
      <c r="I130" s="8">
        <v>0</v>
      </c>
      <c r="J130" s="8">
        <v>0</v>
      </c>
    </row>
    <row r="131" spans="1:10" x14ac:dyDescent="0.25">
      <c r="A131" s="58" t="s">
        <v>68</v>
      </c>
      <c r="B131" s="76"/>
      <c r="C131" s="54" t="s">
        <v>13</v>
      </c>
      <c r="D131" s="4">
        <v>0</v>
      </c>
      <c r="E131" s="4">
        <v>0</v>
      </c>
      <c r="F131" s="30">
        <v>0</v>
      </c>
      <c r="G131" s="11">
        <v>0</v>
      </c>
      <c r="H131" s="8">
        <v>0</v>
      </c>
      <c r="I131" s="8">
        <v>0</v>
      </c>
      <c r="J131" s="8">
        <v>20</v>
      </c>
    </row>
    <row r="132" spans="1:10" x14ac:dyDescent="0.25">
      <c r="A132" s="58"/>
      <c r="B132" s="76"/>
      <c r="C132" s="54" t="s">
        <v>14</v>
      </c>
      <c r="D132" s="4">
        <v>0</v>
      </c>
      <c r="E132" s="4">
        <v>0</v>
      </c>
      <c r="F132" s="30">
        <v>0</v>
      </c>
      <c r="G132" s="11">
        <v>0</v>
      </c>
      <c r="H132" s="8">
        <v>0</v>
      </c>
      <c r="I132" s="8">
        <v>0</v>
      </c>
      <c r="J132" s="8">
        <v>356</v>
      </c>
    </row>
    <row r="133" spans="1:10" ht="78" customHeight="1" x14ac:dyDescent="0.25">
      <c r="A133" s="58"/>
      <c r="B133" s="76"/>
      <c r="C133" s="54" t="str">
        <f>C130</f>
        <v>федеральный бюджет</v>
      </c>
      <c r="D133" s="4">
        <v>0</v>
      </c>
      <c r="E133" s="4">
        <v>0</v>
      </c>
      <c r="F133" s="30">
        <v>0</v>
      </c>
      <c r="G133" s="11">
        <v>0</v>
      </c>
      <c r="H133" s="8">
        <v>0</v>
      </c>
      <c r="I133" s="8">
        <v>0</v>
      </c>
      <c r="J133" s="8">
        <v>8543.7999999999993</v>
      </c>
    </row>
    <row r="134" spans="1:10" x14ac:dyDescent="0.25">
      <c r="A134" s="58" t="s">
        <v>69</v>
      </c>
      <c r="B134" s="76"/>
      <c r="C134" s="54" t="s">
        <v>13</v>
      </c>
      <c r="D134" s="4">
        <v>0</v>
      </c>
      <c r="E134" s="4">
        <v>0</v>
      </c>
      <c r="F134" s="30">
        <v>20</v>
      </c>
      <c r="G134" s="11">
        <v>0</v>
      </c>
      <c r="H134" s="8">
        <v>80</v>
      </c>
      <c r="I134" s="8">
        <v>80</v>
      </c>
      <c r="J134" s="8">
        <v>80</v>
      </c>
    </row>
    <row r="135" spans="1:10" ht="48.75" customHeight="1" x14ac:dyDescent="0.25">
      <c r="A135" s="58"/>
      <c r="B135" s="76"/>
      <c r="C135" s="54" t="s">
        <v>14</v>
      </c>
      <c r="D135" s="4">
        <v>0</v>
      </c>
      <c r="E135" s="4">
        <v>0</v>
      </c>
      <c r="F135" s="30">
        <v>434.1</v>
      </c>
      <c r="G135" s="11">
        <v>0</v>
      </c>
      <c r="H135" s="8">
        <v>2162.8000000000002</v>
      </c>
      <c r="I135" s="8">
        <v>2162.8000000000002</v>
      </c>
      <c r="J135" s="8">
        <v>2162.8000000000002</v>
      </c>
    </row>
    <row r="136" spans="1:10" x14ac:dyDescent="0.25">
      <c r="A136" s="57" t="s">
        <v>70</v>
      </c>
      <c r="B136" s="76"/>
      <c r="C136" s="54" t="s">
        <v>13</v>
      </c>
      <c r="D136" s="4"/>
      <c r="E136" s="4"/>
      <c r="F136" s="30"/>
      <c r="G136" s="11"/>
      <c r="H136" s="8">
        <v>50</v>
      </c>
      <c r="I136" s="8"/>
      <c r="J136" s="8"/>
    </row>
    <row r="137" spans="1:10" x14ac:dyDescent="0.25">
      <c r="A137" s="57"/>
      <c r="B137" s="76"/>
      <c r="C137" s="54" t="s">
        <v>14</v>
      </c>
      <c r="D137" s="4"/>
      <c r="E137" s="4"/>
      <c r="F137" s="30"/>
      <c r="G137" s="11"/>
      <c r="H137" s="8">
        <f>21444.2-H138</f>
        <v>857.79999999999927</v>
      </c>
      <c r="I137" s="8"/>
      <c r="J137" s="8"/>
    </row>
    <row r="138" spans="1:10" ht="31.5" x14ac:dyDescent="0.25">
      <c r="A138" s="57"/>
      <c r="B138" s="76"/>
      <c r="C138" s="54" t="s">
        <v>15</v>
      </c>
      <c r="D138" s="4"/>
      <c r="E138" s="4"/>
      <c r="F138" s="30"/>
      <c r="G138" s="11"/>
      <c r="H138" s="8">
        <v>20586.400000000001</v>
      </c>
      <c r="I138" s="8"/>
      <c r="J138" s="8"/>
    </row>
    <row r="139" spans="1:10" x14ac:dyDescent="0.25">
      <c r="A139" s="53" t="s">
        <v>71</v>
      </c>
      <c r="B139" s="76"/>
      <c r="C139" s="54"/>
      <c r="D139" s="4">
        <f t="shared" ref="D139:G140" si="21">D123</f>
        <v>0</v>
      </c>
      <c r="E139" s="4">
        <f t="shared" si="21"/>
        <v>0</v>
      </c>
      <c r="F139" s="30">
        <f t="shared" si="21"/>
        <v>1621.1999999999998</v>
      </c>
      <c r="G139" s="30">
        <f t="shared" si="21"/>
        <v>0</v>
      </c>
      <c r="H139" s="18">
        <f>SUM(H140:H142)</f>
        <v>23737</v>
      </c>
      <c r="I139" s="18">
        <v>2242.8000000000002</v>
      </c>
      <c r="J139" s="18">
        <v>11162.599999999999</v>
      </c>
    </row>
    <row r="140" spans="1:10" x14ac:dyDescent="0.25">
      <c r="A140" s="53" t="s">
        <v>16</v>
      </c>
      <c r="B140" s="76"/>
      <c r="C140" s="54" t="s">
        <v>13</v>
      </c>
      <c r="D140" s="8">
        <f t="shared" si="21"/>
        <v>0</v>
      </c>
      <c r="E140" s="8">
        <f t="shared" si="21"/>
        <v>0</v>
      </c>
      <c r="F140" s="30">
        <f t="shared" si="21"/>
        <v>70</v>
      </c>
      <c r="G140" s="30">
        <f t="shared" si="21"/>
        <v>0</v>
      </c>
      <c r="H140" s="18">
        <v>130</v>
      </c>
      <c r="I140" s="18">
        <v>80</v>
      </c>
      <c r="J140" s="18">
        <v>100</v>
      </c>
    </row>
    <row r="141" spans="1:10" x14ac:dyDescent="0.25">
      <c r="A141" s="53"/>
      <c r="B141" s="76"/>
      <c r="C141" s="54" t="s">
        <v>14</v>
      </c>
      <c r="D141" s="8">
        <f>D124</f>
        <v>0</v>
      </c>
      <c r="E141" s="8">
        <f>E124</f>
        <v>0</v>
      </c>
      <c r="F141" s="30">
        <f>F135+F129</f>
        <v>478.78599999999983</v>
      </c>
      <c r="G141" s="30">
        <f>G135+G129</f>
        <v>0</v>
      </c>
      <c r="H141" s="18">
        <f>H135+H129+H137</f>
        <v>3020.5999999999995</v>
      </c>
      <c r="I141" s="18">
        <v>2162.8000000000002</v>
      </c>
      <c r="J141" s="18">
        <v>2518.8000000000002</v>
      </c>
    </row>
    <row r="142" spans="1:10" ht="31.5" x14ac:dyDescent="0.25">
      <c r="A142" s="53"/>
      <c r="B142" s="76"/>
      <c r="C142" s="54" t="s">
        <v>15</v>
      </c>
      <c r="D142" s="8">
        <f>D126</f>
        <v>0</v>
      </c>
      <c r="E142" s="8">
        <f>E126</f>
        <v>0</v>
      </c>
      <c r="F142" s="30">
        <f>F130</f>
        <v>1072.414</v>
      </c>
      <c r="G142" s="30">
        <f>G130</f>
        <v>0</v>
      </c>
      <c r="H142" s="18">
        <f>H130+H138</f>
        <v>20586.400000000001</v>
      </c>
      <c r="I142" s="18">
        <v>0</v>
      </c>
      <c r="J142" s="18">
        <v>8543.7999999999993</v>
      </c>
    </row>
    <row r="143" spans="1:10" ht="15.75" customHeight="1" x14ac:dyDescent="0.25">
      <c r="A143" s="57" t="s">
        <v>48</v>
      </c>
      <c r="B143" s="57"/>
      <c r="C143" s="57"/>
      <c r="D143" s="57"/>
      <c r="E143" s="57"/>
      <c r="F143" s="57"/>
      <c r="G143" s="57"/>
      <c r="H143" s="57"/>
      <c r="I143" s="31"/>
      <c r="J143" s="31"/>
    </row>
    <row r="144" spans="1:10" x14ac:dyDescent="0.25">
      <c r="A144" s="58" t="s">
        <v>49</v>
      </c>
      <c r="B144" s="76" t="s">
        <v>56</v>
      </c>
      <c r="C144" s="54" t="s">
        <v>12</v>
      </c>
      <c r="D144" s="75"/>
      <c r="E144" s="75"/>
      <c r="F144" s="18">
        <f>F145+F147+F146</f>
        <v>11345.900000000001</v>
      </c>
      <c r="G144" s="18">
        <f>G145+G147+G146</f>
        <v>0</v>
      </c>
      <c r="H144" s="18">
        <f>H145+H147+H146</f>
        <v>0</v>
      </c>
      <c r="I144" s="18">
        <v>0</v>
      </c>
      <c r="J144" s="4">
        <v>0</v>
      </c>
    </row>
    <row r="145" spans="1:10" x14ac:dyDescent="0.25">
      <c r="A145" s="58"/>
      <c r="B145" s="76"/>
      <c r="C145" s="54" t="s">
        <v>13</v>
      </c>
      <c r="D145" s="4"/>
      <c r="E145" s="4"/>
      <c r="F145" s="13">
        <f>F149</f>
        <v>50</v>
      </c>
      <c r="G145" s="13">
        <f t="shared" ref="G145:H147" si="22">G149+G152</f>
        <v>0</v>
      </c>
      <c r="H145" s="13">
        <f t="shared" si="22"/>
        <v>0</v>
      </c>
      <c r="I145" s="13">
        <v>0</v>
      </c>
      <c r="J145" s="4">
        <v>0</v>
      </c>
    </row>
    <row r="146" spans="1:10" x14ac:dyDescent="0.25">
      <c r="A146" s="58"/>
      <c r="B146" s="76"/>
      <c r="C146" s="54" t="s">
        <v>14</v>
      </c>
      <c r="D146" s="4"/>
      <c r="E146" s="4"/>
      <c r="F146" s="13">
        <f>F150</f>
        <v>451.83798000000002</v>
      </c>
      <c r="G146" s="13">
        <f t="shared" si="22"/>
        <v>0</v>
      </c>
      <c r="H146" s="13">
        <f t="shared" si="22"/>
        <v>0</v>
      </c>
      <c r="I146" s="13">
        <v>0</v>
      </c>
      <c r="J146" s="4"/>
    </row>
    <row r="147" spans="1:10" ht="31.5" x14ac:dyDescent="0.25">
      <c r="A147" s="58"/>
      <c r="B147" s="76"/>
      <c r="C147" s="54" t="s">
        <v>15</v>
      </c>
      <c r="D147" s="4"/>
      <c r="E147" s="4"/>
      <c r="F147" s="13">
        <f>F151</f>
        <v>10844.062020000001</v>
      </c>
      <c r="G147" s="13">
        <f t="shared" si="22"/>
        <v>0</v>
      </c>
      <c r="H147" s="13">
        <f t="shared" si="22"/>
        <v>0</v>
      </c>
      <c r="I147" s="13">
        <v>0</v>
      </c>
      <c r="J147" s="4">
        <v>0</v>
      </c>
    </row>
    <row r="148" spans="1:10" x14ac:dyDescent="0.25">
      <c r="A148" s="53" t="s">
        <v>16</v>
      </c>
      <c r="B148" s="76"/>
      <c r="C148" s="54"/>
      <c r="D148" s="4"/>
      <c r="E148" s="4"/>
      <c r="F148" s="13"/>
      <c r="G148" s="12"/>
      <c r="H148" s="12"/>
      <c r="I148" s="4"/>
      <c r="J148" s="4">
        <v>0</v>
      </c>
    </row>
    <row r="149" spans="1:10" x14ac:dyDescent="0.25">
      <c r="A149" s="58" t="s">
        <v>50</v>
      </c>
      <c r="B149" s="76"/>
      <c r="C149" s="54" t="s">
        <v>13</v>
      </c>
      <c r="D149" s="4"/>
      <c r="E149" s="4"/>
      <c r="F149" s="13">
        <v>50</v>
      </c>
      <c r="G149" s="12"/>
      <c r="H149" s="12"/>
      <c r="I149" s="4"/>
      <c r="J149" s="4">
        <v>0</v>
      </c>
    </row>
    <row r="150" spans="1:10" x14ac:dyDescent="0.25">
      <c r="A150" s="58"/>
      <c r="B150" s="76"/>
      <c r="C150" s="54" t="s">
        <v>14</v>
      </c>
      <c r="D150" s="4"/>
      <c r="E150" s="4"/>
      <c r="F150" s="13">
        <v>451.83798000000002</v>
      </c>
      <c r="G150" s="12"/>
      <c r="H150" s="12"/>
      <c r="I150" s="4"/>
      <c r="J150" s="4"/>
    </row>
    <row r="151" spans="1:10" ht="68.25" customHeight="1" x14ac:dyDescent="0.25">
      <c r="A151" s="58"/>
      <c r="B151" s="76"/>
      <c r="C151" s="54" t="s">
        <v>15</v>
      </c>
      <c r="D151" s="4"/>
      <c r="E151" s="4"/>
      <c r="F151" s="13">
        <f>10844.1-0.03798</f>
        <v>10844.062020000001</v>
      </c>
      <c r="G151" s="12"/>
      <c r="H151" s="12"/>
      <c r="I151" s="4"/>
      <c r="J151" s="4">
        <v>0</v>
      </c>
    </row>
    <row r="152" spans="1:10" ht="15.75" customHeight="1" x14ac:dyDescent="0.25">
      <c r="A152" s="58" t="s">
        <v>51</v>
      </c>
      <c r="B152" s="76"/>
      <c r="C152" s="54" t="s">
        <v>13</v>
      </c>
      <c r="D152" s="4"/>
      <c r="E152" s="4"/>
      <c r="F152" s="13"/>
      <c r="G152" s="12">
        <v>0</v>
      </c>
      <c r="H152" s="12">
        <v>0</v>
      </c>
      <c r="I152" s="4">
        <v>0</v>
      </c>
      <c r="J152" s="4"/>
    </row>
    <row r="153" spans="1:10" x14ac:dyDescent="0.25">
      <c r="A153" s="58"/>
      <c r="B153" s="76"/>
      <c r="C153" s="54" t="s">
        <v>14</v>
      </c>
      <c r="D153" s="4"/>
      <c r="E153" s="4"/>
      <c r="F153" s="13"/>
      <c r="G153" s="12">
        <v>0</v>
      </c>
      <c r="H153" s="12">
        <v>0</v>
      </c>
      <c r="I153" s="4"/>
      <c r="J153" s="4"/>
    </row>
    <row r="154" spans="1:10" ht="106.5" customHeight="1" x14ac:dyDescent="0.25">
      <c r="A154" s="58"/>
      <c r="B154" s="76"/>
      <c r="C154" s="54" t="s">
        <v>15</v>
      </c>
      <c r="D154" s="4"/>
      <c r="E154" s="4"/>
      <c r="F154" s="13"/>
      <c r="G154" s="12">
        <v>0</v>
      </c>
      <c r="H154" s="12">
        <v>0</v>
      </c>
      <c r="I154" s="4"/>
      <c r="J154" s="4"/>
    </row>
    <row r="155" spans="1:10" x14ac:dyDescent="0.25">
      <c r="A155" s="53" t="s">
        <v>52</v>
      </c>
      <c r="B155" s="76"/>
      <c r="C155" s="54"/>
      <c r="D155" s="8"/>
      <c r="E155" s="4"/>
      <c r="F155" s="18">
        <f>F158+F157+F156</f>
        <v>11345.900000000001</v>
      </c>
      <c r="G155" s="12">
        <f>G156+G157+G158</f>
        <v>0</v>
      </c>
      <c r="H155" s="12">
        <f>H156+H157+H158</f>
        <v>0</v>
      </c>
      <c r="I155" s="4"/>
      <c r="J155" s="4">
        <v>0</v>
      </c>
    </row>
    <row r="156" spans="1:10" x14ac:dyDescent="0.25">
      <c r="A156" s="53" t="s">
        <v>16</v>
      </c>
      <c r="B156" s="76"/>
      <c r="C156" s="54" t="s">
        <v>13</v>
      </c>
      <c r="D156" s="8"/>
      <c r="E156" s="8"/>
      <c r="F156" s="13">
        <f>F145</f>
        <v>50</v>
      </c>
      <c r="G156" s="13">
        <f t="shared" ref="G156:H158" si="23">G152</f>
        <v>0</v>
      </c>
      <c r="H156" s="13">
        <v>0</v>
      </c>
      <c r="I156" s="13">
        <v>0</v>
      </c>
      <c r="J156" s="4">
        <v>0</v>
      </c>
    </row>
    <row r="157" spans="1:10" x14ac:dyDescent="0.25">
      <c r="A157" s="53"/>
      <c r="B157" s="76"/>
      <c r="C157" s="54" t="s">
        <v>14</v>
      </c>
      <c r="D157" s="8"/>
      <c r="E157" s="8"/>
      <c r="F157" s="12">
        <v>451.83798000000002</v>
      </c>
      <c r="G157" s="12">
        <f t="shared" si="23"/>
        <v>0</v>
      </c>
      <c r="H157" s="12">
        <f t="shared" si="23"/>
        <v>0</v>
      </c>
      <c r="I157" s="12">
        <v>0</v>
      </c>
      <c r="J157" s="4"/>
    </row>
    <row r="158" spans="1:10" ht="31.5" x14ac:dyDescent="0.25">
      <c r="A158" s="53"/>
      <c r="B158" s="76"/>
      <c r="C158" s="54" t="s">
        <v>15</v>
      </c>
      <c r="D158" s="8"/>
      <c r="E158" s="8"/>
      <c r="F158" s="13">
        <f>F147</f>
        <v>10844.062020000001</v>
      </c>
      <c r="G158" s="13">
        <f t="shared" si="23"/>
        <v>0</v>
      </c>
      <c r="H158" s="13">
        <f t="shared" si="23"/>
        <v>0</v>
      </c>
      <c r="I158" s="13">
        <v>0</v>
      </c>
      <c r="J158" s="4">
        <v>0</v>
      </c>
    </row>
    <row r="159" spans="1:10" ht="15.75" customHeight="1" x14ac:dyDescent="0.25">
      <c r="A159" s="57" t="s">
        <v>72</v>
      </c>
      <c r="B159" s="57"/>
      <c r="C159" s="57"/>
      <c r="D159" s="57"/>
      <c r="E159" s="57"/>
      <c r="F159" s="57"/>
      <c r="G159" s="57"/>
      <c r="H159" s="57"/>
      <c r="I159" s="31"/>
      <c r="J159" s="31"/>
    </row>
    <row r="160" spans="1:10" x14ac:dyDescent="0.25">
      <c r="A160" s="58" t="s">
        <v>73</v>
      </c>
      <c r="B160" s="76" t="s">
        <v>56</v>
      </c>
      <c r="C160" s="54" t="s">
        <v>12</v>
      </c>
      <c r="D160" s="4"/>
      <c r="E160" s="4"/>
      <c r="F160" s="13">
        <f>F161+F162</f>
        <v>324.89999999999998</v>
      </c>
      <c r="G160" s="12">
        <f>G161+G162</f>
        <v>314</v>
      </c>
      <c r="H160" s="8">
        <f>H161+H162</f>
        <v>420</v>
      </c>
      <c r="I160" s="8">
        <v>420</v>
      </c>
      <c r="J160" s="8">
        <v>420</v>
      </c>
    </row>
    <row r="161" spans="1:10" x14ac:dyDescent="0.25">
      <c r="A161" s="58"/>
      <c r="B161" s="76"/>
      <c r="C161" s="54" t="s">
        <v>13</v>
      </c>
      <c r="D161" s="4"/>
      <c r="E161" s="4"/>
      <c r="F161" s="13">
        <f t="shared" ref="F161:H162" si="24">F164</f>
        <v>50</v>
      </c>
      <c r="G161" s="12">
        <f t="shared" si="24"/>
        <v>10</v>
      </c>
      <c r="H161" s="8">
        <f t="shared" si="24"/>
        <v>10</v>
      </c>
      <c r="I161" s="8">
        <v>10</v>
      </c>
      <c r="J161" s="8">
        <v>10</v>
      </c>
    </row>
    <row r="162" spans="1:10" x14ac:dyDescent="0.25">
      <c r="A162" s="58"/>
      <c r="B162" s="76"/>
      <c r="C162" s="54" t="s">
        <v>14</v>
      </c>
      <c r="D162" s="4"/>
      <c r="E162" s="4"/>
      <c r="F162" s="13">
        <f t="shared" si="24"/>
        <v>274.89999999999998</v>
      </c>
      <c r="G162" s="12">
        <f t="shared" si="24"/>
        <v>304</v>
      </c>
      <c r="H162" s="8">
        <v>410</v>
      </c>
      <c r="I162" s="8">
        <v>410</v>
      </c>
      <c r="J162" s="8">
        <v>410</v>
      </c>
    </row>
    <row r="163" spans="1:10" x14ac:dyDescent="0.25">
      <c r="A163" s="53" t="s">
        <v>16</v>
      </c>
      <c r="B163" s="76"/>
      <c r="C163" s="54"/>
      <c r="D163" s="4"/>
      <c r="E163" s="4"/>
      <c r="F163" s="13"/>
      <c r="G163" s="12"/>
      <c r="H163" s="8"/>
      <c r="I163" s="8"/>
      <c r="J163" s="8"/>
    </row>
    <row r="164" spans="1:10" x14ac:dyDescent="0.25">
      <c r="A164" s="58" t="s">
        <v>59</v>
      </c>
      <c r="B164" s="76"/>
      <c r="C164" s="54" t="s">
        <v>13</v>
      </c>
      <c r="D164" s="4"/>
      <c r="E164" s="4"/>
      <c r="F164" s="13">
        <v>50</v>
      </c>
      <c r="G164" s="12">
        <v>10</v>
      </c>
      <c r="H164" s="8">
        <v>10</v>
      </c>
      <c r="I164" s="8">
        <v>10</v>
      </c>
      <c r="J164" s="8">
        <v>10</v>
      </c>
    </row>
    <row r="165" spans="1:10" ht="21.75" customHeight="1" x14ac:dyDescent="0.25">
      <c r="A165" s="58"/>
      <c r="B165" s="76"/>
      <c r="C165" s="54" t="s">
        <v>14</v>
      </c>
      <c r="D165" s="4"/>
      <c r="E165" s="4"/>
      <c r="F165" s="13">
        <v>274.89999999999998</v>
      </c>
      <c r="G165" s="12">
        <v>304</v>
      </c>
      <c r="H165" s="8">
        <v>410</v>
      </c>
      <c r="I165" s="8">
        <v>410</v>
      </c>
      <c r="J165" s="8">
        <v>410</v>
      </c>
    </row>
    <row r="166" spans="1:10" x14ac:dyDescent="0.25">
      <c r="A166" s="53" t="s">
        <v>74</v>
      </c>
      <c r="B166" s="76"/>
      <c r="C166" s="54"/>
      <c r="D166" s="4"/>
      <c r="E166" s="4"/>
      <c r="F166" s="13">
        <f>F167+F168</f>
        <v>324.89999999999998</v>
      </c>
      <c r="G166" s="12">
        <f>G167+G168</f>
        <v>314</v>
      </c>
      <c r="H166" s="8">
        <f>H167+H168</f>
        <v>420</v>
      </c>
      <c r="I166" s="8">
        <v>420</v>
      </c>
      <c r="J166" s="8">
        <v>420</v>
      </c>
    </row>
    <row r="167" spans="1:10" x14ac:dyDescent="0.25">
      <c r="A167" s="53" t="s">
        <v>16</v>
      </c>
      <c r="B167" s="76"/>
      <c r="C167" s="54" t="s">
        <v>13</v>
      </c>
      <c r="D167" s="8"/>
      <c r="E167" s="8"/>
      <c r="F167" s="13">
        <f t="shared" ref="F167:H168" si="25">F161</f>
        <v>50</v>
      </c>
      <c r="G167" s="12">
        <f t="shared" si="25"/>
        <v>10</v>
      </c>
      <c r="H167" s="8">
        <f t="shared" si="25"/>
        <v>10</v>
      </c>
      <c r="I167" s="8">
        <v>10</v>
      </c>
      <c r="J167" s="8">
        <v>10</v>
      </c>
    </row>
    <row r="168" spans="1:10" x14ac:dyDescent="0.25">
      <c r="A168" s="53"/>
      <c r="B168" s="76"/>
      <c r="C168" s="54" t="s">
        <v>14</v>
      </c>
      <c r="D168" s="8"/>
      <c r="E168" s="8"/>
      <c r="F168" s="13">
        <f t="shared" si="25"/>
        <v>274.89999999999998</v>
      </c>
      <c r="G168" s="12">
        <f t="shared" si="25"/>
        <v>304</v>
      </c>
      <c r="H168" s="8">
        <f t="shared" si="25"/>
        <v>410</v>
      </c>
      <c r="I168" s="8">
        <v>410</v>
      </c>
      <c r="J168" s="8">
        <v>410</v>
      </c>
    </row>
    <row r="169" spans="1:10" x14ac:dyDescent="0.25">
      <c r="A169" s="53"/>
      <c r="B169" s="76"/>
      <c r="C169" s="54"/>
      <c r="D169" s="8"/>
      <c r="E169" s="8"/>
      <c r="F169" s="13"/>
      <c r="G169" s="12"/>
      <c r="H169" s="8"/>
      <c r="I169" s="8"/>
      <c r="J169" s="8"/>
    </row>
    <row r="170" spans="1:10" ht="15.75" customHeight="1" x14ac:dyDescent="0.25">
      <c r="A170" s="57" t="s">
        <v>75</v>
      </c>
      <c r="B170" s="57"/>
      <c r="C170" s="57"/>
      <c r="D170" s="57"/>
      <c r="E170" s="57"/>
      <c r="F170" s="57"/>
      <c r="G170" s="57"/>
      <c r="H170" s="57"/>
      <c r="I170" s="31"/>
      <c r="J170" s="31"/>
    </row>
    <row r="171" spans="1:10" x14ac:dyDescent="0.25">
      <c r="A171" s="58" t="s">
        <v>76</v>
      </c>
      <c r="B171" s="76" t="s">
        <v>56</v>
      </c>
      <c r="C171" s="54" t="s">
        <v>12</v>
      </c>
      <c r="D171" s="4"/>
      <c r="E171" s="4"/>
      <c r="F171" s="13">
        <f>F172+F173</f>
        <v>0</v>
      </c>
      <c r="G171" s="12">
        <f>G172+G173+G174</f>
        <v>854.40000000000009</v>
      </c>
      <c r="H171" s="12">
        <f>H172+H173+H174</f>
        <v>0</v>
      </c>
      <c r="I171" s="12">
        <v>1395.3999999999999</v>
      </c>
      <c r="J171" s="4">
        <v>0</v>
      </c>
    </row>
    <row r="172" spans="1:10" x14ac:dyDescent="0.25">
      <c r="A172" s="58"/>
      <c r="B172" s="76"/>
      <c r="C172" s="54" t="s">
        <v>13</v>
      </c>
      <c r="D172" s="4"/>
      <c r="E172" s="4"/>
      <c r="F172" s="13">
        <f>F176</f>
        <v>0</v>
      </c>
      <c r="G172" s="12">
        <f>G176+G179</f>
        <v>30</v>
      </c>
      <c r="H172" s="12">
        <f>H176+H179</f>
        <v>0</v>
      </c>
      <c r="I172" s="12">
        <v>50</v>
      </c>
      <c r="J172" s="4">
        <v>0</v>
      </c>
    </row>
    <row r="173" spans="1:10" x14ac:dyDescent="0.25">
      <c r="A173" s="58"/>
      <c r="B173" s="76"/>
      <c r="C173" s="54" t="s">
        <v>14</v>
      </c>
      <c r="D173" s="4"/>
      <c r="E173" s="4"/>
      <c r="F173" s="13">
        <f>F177</f>
        <v>0</v>
      </c>
      <c r="G173" s="12">
        <f t="shared" ref="G173:H174" si="26">G177+G180</f>
        <v>32.98039</v>
      </c>
      <c r="H173" s="12">
        <f t="shared" si="26"/>
        <v>0</v>
      </c>
      <c r="I173" s="12">
        <v>53.8</v>
      </c>
      <c r="J173" s="4">
        <v>0</v>
      </c>
    </row>
    <row r="174" spans="1:10" ht="31.5" x14ac:dyDescent="0.25">
      <c r="A174" s="53"/>
      <c r="B174" s="76"/>
      <c r="C174" s="54" t="s">
        <v>15</v>
      </c>
      <c r="D174" s="4"/>
      <c r="E174" s="4"/>
      <c r="F174" s="13"/>
      <c r="G174" s="12">
        <f t="shared" si="26"/>
        <v>791.41961000000003</v>
      </c>
      <c r="H174" s="12">
        <f t="shared" si="26"/>
        <v>0</v>
      </c>
      <c r="I174" s="12">
        <v>1291.5999999999999</v>
      </c>
      <c r="J174" s="4"/>
    </row>
    <row r="175" spans="1:10" x14ac:dyDescent="0.25">
      <c r="A175" s="53" t="s">
        <v>16</v>
      </c>
      <c r="B175" s="76"/>
      <c r="C175" s="54"/>
      <c r="D175" s="4"/>
      <c r="E175" s="4"/>
      <c r="F175" s="13"/>
      <c r="G175" s="12"/>
      <c r="H175" s="12"/>
      <c r="I175" s="4"/>
      <c r="J175" s="4"/>
    </row>
    <row r="176" spans="1:10" ht="15.75" customHeight="1" x14ac:dyDescent="0.25">
      <c r="A176" s="58" t="s">
        <v>77</v>
      </c>
      <c r="B176" s="76"/>
      <c r="C176" s="54" t="s">
        <v>13</v>
      </c>
      <c r="D176" s="4"/>
      <c r="E176" s="4"/>
      <c r="F176" s="13"/>
      <c r="G176" s="12">
        <v>30</v>
      </c>
      <c r="H176" s="12"/>
      <c r="I176" s="4">
        <v>0</v>
      </c>
      <c r="J176" s="4">
        <v>0</v>
      </c>
    </row>
    <row r="177" spans="1:12" x14ac:dyDescent="0.25">
      <c r="A177" s="58"/>
      <c r="B177" s="76"/>
      <c r="C177" s="54" t="s">
        <v>14</v>
      </c>
      <c r="D177" s="4"/>
      <c r="E177" s="4"/>
      <c r="F177" s="13"/>
      <c r="G177" s="12">
        <f>G185</f>
        <v>32.98039</v>
      </c>
      <c r="H177" s="12"/>
      <c r="I177" s="4"/>
      <c r="J177" s="4">
        <v>0</v>
      </c>
    </row>
    <row r="178" spans="1:12" ht="37.5" customHeight="1" x14ac:dyDescent="0.25">
      <c r="A178" s="58"/>
      <c r="B178" s="76"/>
      <c r="C178" s="54" t="s">
        <v>15</v>
      </c>
      <c r="D178" s="4"/>
      <c r="E178" s="4"/>
      <c r="F178" s="13"/>
      <c r="G178" s="12">
        <f>G186</f>
        <v>791.41961000000003</v>
      </c>
      <c r="H178" s="12"/>
      <c r="I178" s="4"/>
      <c r="J178" s="4"/>
    </row>
    <row r="179" spans="1:12" ht="15.75" customHeight="1" x14ac:dyDescent="0.25">
      <c r="A179" s="58" t="s">
        <v>78</v>
      </c>
      <c r="B179" s="76"/>
      <c r="C179" s="54" t="s">
        <v>13</v>
      </c>
      <c r="D179" s="4"/>
      <c r="E179" s="4"/>
      <c r="F179" s="13"/>
      <c r="G179" s="12"/>
      <c r="H179" s="12"/>
      <c r="I179" s="4">
        <v>50</v>
      </c>
      <c r="J179" s="4">
        <v>0</v>
      </c>
    </row>
    <row r="180" spans="1:12" x14ac:dyDescent="0.25">
      <c r="A180" s="58"/>
      <c r="B180" s="76"/>
      <c r="C180" s="54" t="s">
        <v>14</v>
      </c>
      <c r="D180" s="4"/>
      <c r="E180" s="4"/>
      <c r="F180" s="13"/>
      <c r="G180" s="12"/>
      <c r="H180" s="12"/>
      <c r="I180" s="4">
        <v>53.8</v>
      </c>
      <c r="J180" s="4">
        <v>0</v>
      </c>
    </row>
    <row r="181" spans="1:12" ht="51" customHeight="1" x14ac:dyDescent="0.25">
      <c r="A181" s="58"/>
      <c r="B181" s="76"/>
      <c r="C181" s="54" t="s">
        <v>15</v>
      </c>
      <c r="D181" s="4"/>
      <c r="E181" s="4"/>
      <c r="F181" s="13"/>
      <c r="G181" s="12"/>
      <c r="H181" s="12"/>
      <c r="I181" s="4">
        <v>1291.5999999999999</v>
      </c>
      <c r="J181" s="4"/>
    </row>
    <row r="182" spans="1:12" x14ac:dyDescent="0.25">
      <c r="A182" s="53"/>
      <c r="B182" s="76"/>
      <c r="C182" s="54"/>
      <c r="D182" s="4"/>
      <c r="E182" s="4"/>
      <c r="F182" s="13"/>
      <c r="G182" s="12"/>
      <c r="H182" s="12"/>
      <c r="I182" s="4"/>
      <c r="J182" s="4"/>
    </row>
    <row r="183" spans="1:12" x14ac:dyDescent="0.25">
      <c r="A183" s="53" t="s">
        <v>79</v>
      </c>
      <c r="B183" s="76"/>
      <c r="C183" s="54"/>
      <c r="D183" s="4"/>
      <c r="E183" s="4"/>
      <c r="F183" s="13">
        <f>F184+F185</f>
        <v>0</v>
      </c>
      <c r="G183" s="12">
        <f>G184+G185+G186</f>
        <v>854.40000000000009</v>
      </c>
      <c r="H183" s="12">
        <f>H184+H185+H186</f>
        <v>0</v>
      </c>
      <c r="I183" s="12">
        <v>1395.3999999999999</v>
      </c>
      <c r="J183" s="4">
        <v>0</v>
      </c>
    </row>
    <row r="184" spans="1:12" x14ac:dyDescent="0.25">
      <c r="A184" s="53" t="s">
        <v>16</v>
      </c>
      <c r="B184" s="76"/>
      <c r="C184" s="54" t="s">
        <v>13</v>
      </c>
      <c r="D184" s="8"/>
      <c r="E184" s="8"/>
      <c r="F184" s="13">
        <f>F172</f>
        <v>0</v>
      </c>
      <c r="G184" s="12">
        <f>G176+G179</f>
        <v>30</v>
      </c>
      <c r="H184" s="12">
        <f>H176+H179</f>
        <v>0</v>
      </c>
      <c r="I184" s="12">
        <v>50</v>
      </c>
      <c r="J184" s="4">
        <v>0</v>
      </c>
    </row>
    <row r="185" spans="1:12" x14ac:dyDescent="0.25">
      <c r="A185" s="53"/>
      <c r="B185" s="76"/>
      <c r="C185" s="54" t="s">
        <v>14</v>
      </c>
      <c r="D185" s="8"/>
      <c r="E185" s="8"/>
      <c r="F185" s="13">
        <f>F173</f>
        <v>0</v>
      </c>
      <c r="G185" s="12">
        <v>32.98039</v>
      </c>
      <c r="H185" s="12">
        <f t="shared" ref="H185:H186" si="27">H177+H180</f>
        <v>0</v>
      </c>
      <c r="I185" s="12">
        <v>53.8</v>
      </c>
      <c r="J185" s="4">
        <v>0</v>
      </c>
    </row>
    <row r="186" spans="1:12" ht="31.5" x14ac:dyDescent="0.25">
      <c r="A186" s="53"/>
      <c r="B186" s="76"/>
      <c r="C186" s="54" t="s">
        <v>15</v>
      </c>
      <c r="D186" s="8"/>
      <c r="E186" s="8"/>
      <c r="F186" s="13"/>
      <c r="G186" s="12">
        <f>791.41961</f>
        <v>791.41961000000003</v>
      </c>
      <c r="H186" s="12">
        <f t="shared" si="27"/>
        <v>0</v>
      </c>
      <c r="I186" s="12">
        <v>1291.5999999999999</v>
      </c>
      <c r="J186" s="4"/>
    </row>
    <row r="187" spans="1:12" x14ac:dyDescent="0.25">
      <c r="A187" s="53" t="s">
        <v>80</v>
      </c>
      <c r="B187" s="29"/>
      <c r="C187" s="54"/>
      <c r="D187" s="8">
        <f t="shared" ref="D187:G187" si="28">D188+D189+D190</f>
        <v>2032613.03</v>
      </c>
      <c r="E187" s="12">
        <f t="shared" si="28"/>
        <v>2170030.2389999996</v>
      </c>
      <c r="F187" s="13">
        <f t="shared" si="28"/>
        <v>2364535.5900000003</v>
      </c>
      <c r="G187" s="13">
        <f t="shared" si="28"/>
        <v>2539068.7030000002</v>
      </c>
      <c r="H187" s="13">
        <f>H188+H189+H190</f>
        <v>2596503.1999999997</v>
      </c>
      <c r="I187" s="13">
        <f t="shared" ref="I187:J187" si="29">I188+I189+I190</f>
        <v>2504480.2999999998</v>
      </c>
      <c r="J187" s="13">
        <f t="shared" si="29"/>
        <v>2534678.9</v>
      </c>
      <c r="K187" s="36">
        <f>SUM(D187:J187)</f>
        <v>16741909.961999999</v>
      </c>
      <c r="L187" s="45">
        <f>SUM(D187:J187)</f>
        <v>16741909.961999999</v>
      </c>
    </row>
    <row r="188" spans="1:12" x14ac:dyDescent="0.25">
      <c r="A188" s="57" t="s">
        <v>16</v>
      </c>
      <c r="B188" s="26"/>
      <c r="C188" s="54" t="s">
        <v>13</v>
      </c>
      <c r="D188" s="8">
        <f>D99+D120</f>
        <v>365911.5</v>
      </c>
      <c r="E188" s="12">
        <f>E99+E120</f>
        <v>379776.87900000002</v>
      </c>
      <c r="F188" s="13">
        <f>F99+F120+F140+F156+F167</f>
        <v>741152.02999999991</v>
      </c>
      <c r="G188" s="13">
        <f t="shared" ref="G188:H189" si="30">G99+G120+G140+G156+G167+G184</f>
        <v>828323.08299999998</v>
      </c>
      <c r="H188" s="13">
        <f>H99+H120+H140+H156+H167+H184</f>
        <v>820065.69999999984</v>
      </c>
      <c r="I188" s="13">
        <f t="shared" ref="I188:J188" si="31">I99+I120+I140+I156+I167+I184</f>
        <v>793251.39999999991</v>
      </c>
      <c r="J188" s="13">
        <f t="shared" si="31"/>
        <v>795251.39999999991</v>
      </c>
      <c r="K188" s="36">
        <f t="shared" ref="K188:K190" si="32">SUM(D188:J188)</f>
        <v>4723731.9919999996</v>
      </c>
      <c r="L188" s="36">
        <f>SUM(D188:J188)</f>
        <v>4723731.9919999996</v>
      </c>
    </row>
    <row r="189" spans="1:12" x14ac:dyDescent="0.25">
      <c r="A189" s="57"/>
      <c r="B189" s="26"/>
      <c r="C189" s="54" t="s">
        <v>14</v>
      </c>
      <c r="D189" s="8">
        <f>D100+D121</f>
        <v>1666701.53</v>
      </c>
      <c r="E189" s="12">
        <f>E100+E121</f>
        <v>1789823.9793399998</v>
      </c>
      <c r="F189" s="13">
        <f>F100+F121+F141+F157+F168</f>
        <v>1563413.9425700002</v>
      </c>
      <c r="G189" s="13">
        <f t="shared" si="30"/>
        <v>1574244.5679600001</v>
      </c>
      <c r="H189" s="13">
        <f t="shared" si="30"/>
        <v>1596608.7547099998</v>
      </c>
      <c r="I189" s="13">
        <f t="shared" ref="I189:J189" si="33">I100+I121+I141+I157+I168+I185</f>
        <v>1577923.6000000003</v>
      </c>
      <c r="J189" s="13">
        <f t="shared" si="33"/>
        <v>1591356.2000000002</v>
      </c>
      <c r="K189" s="36">
        <f t="shared" si="32"/>
        <v>11360072.574579999</v>
      </c>
      <c r="L189" s="36">
        <f>SUM(D189:J189)</f>
        <v>11360072.574579999</v>
      </c>
    </row>
    <row r="190" spans="1:12" ht="16.5" customHeight="1" x14ac:dyDescent="0.25">
      <c r="A190" s="57"/>
      <c r="B190" s="26"/>
      <c r="C190" s="31" t="s">
        <v>15</v>
      </c>
      <c r="D190" s="32">
        <f>D101</f>
        <v>0</v>
      </c>
      <c r="E190" s="33">
        <f>E101</f>
        <v>429.38065999999998</v>
      </c>
      <c r="F190" s="34">
        <f>F158+F142+F101</f>
        <v>59969.617429999998</v>
      </c>
      <c r="G190" s="13">
        <f>G101+G122+G142+G158+G169+G186</f>
        <v>136501.05204000001</v>
      </c>
      <c r="H190" s="34">
        <f>H158+H142+H101</f>
        <v>179828.74528999999</v>
      </c>
      <c r="I190" s="34">
        <f>I158+I142+I101+I186</f>
        <v>133305.30000000002</v>
      </c>
      <c r="J190" s="34">
        <f t="shared" ref="J190" si="34">J158+J142+J101</f>
        <v>148071.29999999999</v>
      </c>
      <c r="K190" s="36">
        <f t="shared" si="32"/>
        <v>658105.39541999996</v>
      </c>
      <c r="L190" s="36">
        <f>SUM(D190:J190)</f>
        <v>658105.39541999996</v>
      </c>
    </row>
    <row r="191" spans="1:12" x14ac:dyDescent="0.25">
      <c r="G191" s="28"/>
      <c r="H191" s="28"/>
      <c r="I191" s="28"/>
    </row>
    <row r="192" spans="1:12" x14ac:dyDescent="0.25">
      <c r="I192" s="28"/>
      <c r="J192" s="28"/>
    </row>
  </sheetData>
  <autoFilter ref="A7:C190"/>
  <mergeCells count="74">
    <mergeCell ref="E1:G1"/>
    <mergeCell ref="H1:J1"/>
    <mergeCell ref="D2:G2"/>
    <mergeCell ref="H2:J2"/>
    <mergeCell ref="D3:G3"/>
    <mergeCell ref="H3:J3"/>
    <mergeCell ref="D4:G4"/>
    <mergeCell ref="H4:J4"/>
    <mergeCell ref="A5:J5"/>
    <mergeCell ref="E6:J6"/>
    <mergeCell ref="A8:J8"/>
    <mergeCell ref="A9:J9"/>
    <mergeCell ref="A49:A50"/>
    <mergeCell ref="A10:A12"/>
    <mergeCell ref="B10:B101"/>
    <mergeCell ref="A17:A20"/>
    <mergeCell ref="A22:A23"/>
    <mergeCell ref="A24:A25"/>
    <mergeCell ref="A26:A28"/>
    <mergeCell ref="A29:A30"/>
    <mergeCell ref="A31:A32"/>
    <mergeCell ref="A33:A34"/>
    <mergeCell ref="A35:A36"/>
    <mergeCell ref="A37:A38"/>
    <mergeCell ref="A39:A40"/>
    <mergeCell ref="A44:A46"/>
    <mergeCell ref="A88:A89"/>
    <mergeCell ref="A51:A52"/>
    <mergeCell ref="A53:A54"/>
    <mergeCell ref="A56:A58"/>
    <mergeCell ref="A60:A62"/>
    <mergeCell ref="A63:A65"/>
    <mergeCell ref="A68:A69"/>
    <mergeCell ref="A72:A74"/>
    <mergeCell ref="A76:A77"/>
    <mergeCell ref="A78:A80"/>
    <mergeCell ref="A82:A83"/>
    <mergeCell ref="A152:A154"/>
    <mergeCell ref="A84:A86"/>
    <mergeCell ref="A122:H122"/>
    <mergeCell ref="A99:A101"/>
    <mergeCell ref="A102:J102"/>
    <mergeCell ref="A103:A105"/>
    <mergeCell ref="B103:B108"/>
    <mergeCell ref="A107:A108"/>
    <mergeCell ref="A109:A110"/>
    <mergeCell ref="A111:A112"/>
    <mergeCell ref="B111:B112"/>
    <mergeCell ref="A113:A115"/>
    <mergeCell ref="B113:B118"/>
    <mergeCell ref="A117:A118"/>
    <mergeCell ref="B160:B169"/>
    <mergeCell ref="A164:A165"/>
    <mergeCell ref="A170:H170"/>
    <mergeCell ref="A171:A173"/>
    <mergeCell ref="B171:B186"/>
    <mergeCell ref="A176:A178"/>
    <mergeCell ref="A179:A181"/>
    <mergeCell ref="A41:A42"/>
    <mergeCell ref="A95:A97"/>
    <mergeCell ref="A90:A93"/>
    <mergeCell ref="A188:A190"/>
    <mergeCell ref="A160:A162"/>
    <mergeCell ref="A159:H159"/>
    <mergeCell ref="A123:A126"/>
    <mergeCell ref="B123:B142"/>
    <mergeCell ref="A128:A130"/>
    <mergeCell ref="A131:A133"/>
    <mergeCell ref="A134:A135"/>
    <mergeCell ref="A136:A138"/>
    <mergeCell ref="A143:H143"/>
    <mergeCell ref="A144:A147"/>
    <mergeCell ref="B144:B158"/>
    <mergeCell ref="A149:A151"/>
  </mergeCells>
  <pageMargins left="0.64" right="0.17" top="0.23" bottom="0.22" header="0.2" footer="0.21"/>
  <pageSetup paperSize="9" scale="39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00"/>
  <sheetViews>
    <sheetView zoomScale="77" zoomScaleNormal="77" workbookViewId="0">
      <selection activeCell="A42" sqref="A42:A45"/>
    </sheetView>
  </sheetViews>
  <sheetFormatPr defaultRowHeight="15.75" x14ac:dyDescent="0.25"/>
  <cols>
    <col min="1" max="1" width="47.140625" style="1" customWidth="1"/>
    <col min="2" max="2" width="22.140625" style="2" customWidth="1"/>
    <col min="3" max="3" width="19" style="3" customWidth="1"/>
    <col min="4" max="4" width="21.42578125" style="23" customWidth="1"/>
    <col min="5" max="5" width="20.7109375" style="24" customWidth="1"/>
    <col min="6" max="6" width="20.140625" style="2" customWidth="1"/>
    <col min="7" max="9" width="22" style="2" customWidth="1"/>
    <col min="10" max="10" width="21.7109375" style="2" customWidth="1"/>
    <col min="11" max="255" width="9.140625" style="2"/>
    <col min="256" max="256" width="47.140625" style="2" customWidth="1"/>
    <col min="257" max="257" width="22.140625" style="2" customWidth="1"/>
    <col min="258" max="258" width="19" style="2" customWidth="1"/>
    <col min="259" max="259" width="21.42578125" style="2" customWidth="1"/>
    <col min="260" max="260" width="20.7109375" style="2" customWidth="1"/>
    <col min="261" max="261" width="20.140625" style="2" customWidth="1"/>
    <col min="262" max="264" width="22" style="2" customWidth="1"/>
    <col min="265" max="265" width="0" style="2" hidden="1" customWidth="1"/>
    <col min="266" max="511" width="9.140625" style="2"/>
    <col min="512" max="512" width="47.140625" style="2" customWidth="1"/>
    <col min="513" max="513" width="22.140625" style="2" customWidth="1"/>
    <col min="514" max="514" width="19" style="2" customWidth="1"/>
    <col min="515" max="515" width="21.42578125" style="2" customWidth="1"/>
    <col min="516" max="516" width="20.7109375" style="2" customWidth="1"/>
    <col min="517" max="517" width="20.140625" style="2" customWidth="1"/>
    <col min="518" max="520" width="22" style="2" customWidth="1"/>
    <col min="521" max="521" width="0" style="2" hidden="1" customWidth="1"/>
    <col min="522" max="767" width="9.140625" style="2"/>
    <col min="768" max="768" width="47.140625" style="2" customWidth="1"/>
    <col min="769" max="769" width="22.140625" style="2" customWidth="1"/>
    <col min="770" max="770" width="19" style="2" customWidth="1"/>
    <col min="771" max="771" width="21.42578125" style="2" customWidth="1"/>
    <col min="772" max="772" width="20.7109375" style="2" customWidth="1"/>
    <col min="773" max="773" width="20.140625" style="2" customWidth="1"/>
    <col min="774" max="776" width="22" style="2" customWidth="1"/>
    <col min="777" max="777" width="0" style="2" hidden="1" customWidth="1"/>
    <col min="778" max="1023" width="9.140625" style="2"/>
    <col min="1024" max="1024" width="47.140625" style="2" customWidth="1"/>
    <col min="1025" max="1025" width="22.140625" style="2" customWidth="1"/>
    <col min="1026" max="1026" width="19" style="2" customWidth="1"/>
    <col min="1027" max="1027" width="21.42578125" style="2" customWidth="1"/>
    <col min="1028" max="1028" width="20.7109375" style="2" customWidth="1"/>
    <col min="1029" max="1029" width="20.140625" style="2" customWidth="1"/>
    <col min="1030" max="1032" width="22" style="2" customWidth="1"/>
    <col min="1033" max="1033" width="0" style="2" hidden="1" customWidth="1"/>
    <col min="1034" max="1279" width="9.140625" style="2"/>
    <col min="1280" max="1280" width="47.140625" style="2" customWidth="1"/>
    <col min="1281" max="1281" width="22.140625" style="2" customWidth="1"/>
    <col min="1282" max="1282" width="19" style="2" customWidth="1"/>
    <col min="1283" max="1283" width="21.42578125" style="2" customWidth="1"/>
    <col min="1284" max="1284" width="20.7109375" style="2" customWidth="1"/>
    <col min="1285" max="1285" width="20.140625" style="2" customWidth="1"/>
    <col min="1286" max="1288" width="22" style="2" customWidth="1"/>
    <col min="1289" max="1289" width="0" style="2" hidden="1" customWidth="1"/>
    <col min="1290" max="1535" width="9.140625" style="2"/>
    <col min="1536" max="1536" width="47.140625" style="2" customWidth="1"/>
    <col min="1537" max="1537" width="22.140625" style="2" customWidth="1"/>
    <col min="1538" max="1538" width="19" style="2" customWidth="1"/>
    <col min="1539" max="1539" width="21.42578125" style="2" customWidth="1"/>
    <col min="1540" max="1540" width="20.7109375" style="2" customWidth="1"/>
    <col min="1541" max="1541" width="20.140625" style="2" customWidth="1"/>
    <col min="1542" max="1544" width="22" style="2" customWidth="1"/>
    <col min="1545" max="1545" width="0" style="2" hidden="1" customWidth="1"/>
    <col min="1546" max="1791" width="9.140625" style="2"/>
    <col min="1792" max="1792" width="47.140625" style="2" customWidth="1"/>
    <col min="1793" max="1793" width="22.140625" style="2" customWidth="1"/>
    <col min="1794" max="1794" width="19" style="2" customWidth="1"/>
    <col min="1795" max="1795" width="21.42578125" style="2" customWidth="1"/>
    <col min="1796" max="1796" width="20.7109375" style="2" customWidth="1"/>
    <col min="1797" max="1797" width="20.140625" style="2" customWidth="1"/>
    <col min="1798" max="1800" width="22" style="2" customWidth="1"/>
    <col min="1801" max="1801" width="0" style="2" hidden="1" customWidth="1"/>
    <col min="1802" max="2047" width="9.140625" style="2"/>
    <col min="2048" max="2048" width="47.140625" style="2" customWidth="1"/>
    <col min="2049" max="2049" width="22.140625" style="2" customWidth="1"/>
    <col min="2050" max="2050" width="19" style="2" customWidth="1"/>
    <col min="2051" max="2051" width="21.42578125" style="2" customWidth="1"/>
    <col min="2052" max="2052" width="20.7109375" style="2" customWidth="1"/>
    <col min="2053" max="2053" width="20.140625" style="2" customWidth="1"/>
    <col min="2054" max="2056" width="22" style="2" customWidth="1"/>
    <col min="2057" max="2057" width="0" style="2" hidden="1" customWidth="1"/>
    <col min="2058" max="2303" width="9.140625" style="2"/>
    <col min="2304" max="2304" width="47.140625" style="2" customWidth="1"/>
    <col min="2305" max="2305" width="22.140625" style="2" customWidth="1"/>
    <col min="2306" max="2306" width="19" style="2" customWidth="1"/>
    <col min="2307" max="2307" width="21.42578125" style="2" customWidth="1"/>
    <col min="2308" max="2308" width="20.7109375" style="2" customWidth="1"/>
    <col min="2309" max="2309" width="20.140625" style="2" customWidth="1"/>
    <col min="2310" max="2312" width="22" style="2" customWidth="1"/>
    <col min="2313" max="2313" width="0" style="2" hidden="1" customWidth="1"/>
    <col min="2314" max="2559" width="9.140625" style="2"/>
    <col min="2560" max="2560" width="47.140625" style="2" customWidth="1"/>
    <col min="2561" max="2561" width="22.140625" style="2" customWidth="1"/>
    <col min="2562" max="2562" width="19" style="2" customWidth="1"/>
    <col min="2563" max="2563" width="21.42578125" style="2" customWidth="1"/>
    <col min="2564" max="2564" width="20.7109375" style="2" customWidth="1"/>
    <col min="2565" max="2565" width="20.140625" style="2" customWidth="1"/>
    <col min="2566" max="2568" width="22" style="2" customWidth="1"/>
    <col min="2569" max="2569" width="0" style="2" hidden="1" customWidth="1"/>
    <col min="2570" max="2815" width="9.140625" style="2"/>
    <col min="2816" max="2816" width="47.140625" style="2" customWidth="1"/>
    <col min="2817" max="2817" width="22.140625" style="2" customWidth="1"/>
    <col min="2818" max="2818" width="19" style="2" customWidth="1"/>
    <col min="2819" max="2819" width="21.42578125" style="2" customWidth="1"/>
    <col min="2820" max="2820" width="20.7109375" style="2" customWidth="1"/>
    <col min="2821" max="2821" width="20.140625" style="2" customWidth="1"/>
    <col min="2822" max="2824" width="22" style="2" customWidth="1"/>
    <col min="2825" max="2825" width="0" style="2" hidden="1" customWidth="1"/>
    <col min="2826" max="3071" width="9.140625" style="2"/>
    <col min="3072" max="3072" width="47.140625" style="2" customWidth="1"/>
    <col min="3073" max="3073" width="22.140625" style="2" customWidth="1"/>
    <col min="3074" max="3074" width="19" style="2" customWidth="1"/>
    <col min="3075" max="3075" width="21.42578125" style="2" customWidth="1"/>
    <col min="3076" max="3076" width="20.7109375" style="2" customWidth="1"/>
    <col min="3077" max="3077" width="20.140625" style="2" customWidth="1"/>
    <col min="3078" max="3080" width="22" style="2" customWidth="1"/>
    <col min="3081" max="3081" width="0" style="2" hidden="1" customWidth="1"/>
    <col min="3082" max="3327" width="9.140625" style="2"/>
    <col min="3328" max="3328" width="47.140625" style="2" customWidth="1"/>
    <col min="3329" max="3329" width="22.140625" style="2" customWidth="1"/>
    <col min="3330" max="3330" width="19" style="2" customWidth="1"/>
    <col min="3331" max="3331" width="21.42578125" style="2" customWidth="1"/>
    <col min="3332" max="3332" width="20.7109375" style="2" customWidth="1"/>
    <col min="3333" max="3333" width="20.140625" style="2" customWidth="1"/>
    <col min="3334" max="3336" width="22" style="2" customWidth="1"/>
    <col min="3337" max="3337" width="0" style="2" hidden="1" customWidth="1"/>
    <col min="3338" max="3583" width="9.140625" style="2"/>
    <col min="3584" max="3584" width="47.140625" style="2" customWidth="1"/>
    <col min="3585" max="3585" width="22.140625" style="2" customWidth="1"/>
    <col min="3586" max="3586" width="19" style="2" customWidth="1"/>
    <col min="3587" max="3587" width="21.42578125" style="2" customWidth="1"/>
    <col min="3588" max="3588" width="20.7109375" style="2" customWidth="1"/>
    <col min="3589" max="3589" width="20.140625" style="2" customWidth="1"/>
    <col min="3590" max="3592" width="22" style="2" customWidth="1"/>
    <col min="3593" max="3593" width="0" style="2" hidden="1" customWidth="1"/>
    <col min="3594" max="3839" width="9.140625" style="2"/>
    <col min="3840" max="3840" width="47.140625" style="2" customWidth="1"/>
    <col min="3841" max="3841" width="22.140625" style="2" customWidth="1"/>
    <col min="3842" max="3842" width="19" style="2" customWidth="1"/>
    <col min="3843" max="3843" width="21.42578125" style="2" customWidth="1"/>
    <col min="3844" max="3844" width="20.7109375" style="2" customWidth="1"/>
    <col min="3845" max="3845" width="20.140625" style="2" customWidth="1"/>
    <col min="3846" max="3848" width="22" style="2" customWidth="1"/>
    <col min="3849" max="3849" width="0" style="2" hidden="1" customWidth="1"/>
    <col min="3850" max="4095" width="9.140625" style="2"/>
    <col min="4096" max="4096" width="47.140625" style="2" customWidth="1"/>
    <col min="4097" max="4097" width="22.140625" style="2" customWidth="1"/>
    <col min="4098" max="4098" width="19" style="2" customWidth="1"/>
    <col min="4099" max="4099" width="21.42578125" style="2" customWidth="1"/>
    <col min="4100" max="4100" width="20.7109375" style="2" customWidth="1"/>
    <col min="4101" max="4101" width="20.140625" style="2" customWidth="1"/>
    <col min="4102" max="4104" width="22" style="2" customWidth="1"/>
    <col min="4105" max="4105" width="0" style="2" hidden="1" customWidth="1"/>
    <col min="4106" max="4351" width="9.140625" style="2"/>
    <col min="4352" max="4352" width="47.140625" style="2" customWidth="1"/>
    <col min="4353" max="4353" width="22.140625" style="2" customWidth="1"/>
    <col min="4354" max="4354" width="19" style="2" customWidth="1"/>
    <col min="4355" max="4355" width="21.42578125" style="2" customWidth="1"/>
    <col min="4356" max="4356" width="20.7109375" style="2" customWidth="1"/>
    <col min="4357" max="4357" width="20.140625" style="2" customWidth="1"/>
    <col min="4358" max="4360" width="22" style="2" customWidth="1"/>
    <col min="4361" max="4361" width="0" style="2" hidden="1" customWidth="1"/>
    <col min="4362" max="4607" width="9.140625" style="2"/>
    <col min="4608" max="4608" width="47.140625" style="2" customWidth="1"/>
    <col min="4609" max="4609" width="22.140625" style="2" customWidth="1"/>
    <col min="4610" max="4610" width="19" style="2" customWidth="1"/>
    <col min="4611" max="4611" width="21.42578125" style="2" customWidth="1"/>
    <col min="4612" max="4612" width="20.7109375" style="2" customWidth="1"/>
    <col min="4613" max="4613" width="20.140625" style="2" customWidth="1"/>
    <col min="4614" max="4616" width="22" style="2" customWidth="1"/>
    <col min="4617" max="4617" width="0" style="2" hidden="1" customWidth="1"/>
    <col min="4618" max="4863" width="9.140625" style="2"/>
    <col min="4864" max="4864" width="47.140625" style="2" customWidth="1"/>
    <col min="4865" max="4865" width="22.140625" style="2" customWidth="1"/>
    <col min="4866" max="4866" width="19" style="2" customWidth="1"/>
    <col min="4867" max="4867" width="21.42578125" style="2" customWidth="1"/>
    <col min="4868" max="4868" width="20.7109375" style="2" customWidth="1"/>
    <col min="4869" max="4869" width="20.140625" style="2" customWidth="1"/>
    <col min="4870" max="4872" width="22" style="2" customWidth="1"/>
    <col min="4873" max="4873" width="0" style="2" hidden="1" customWidth="1"/>
    <col min="4874" max="5119" width="9.140625" style="2"/>
    <col min="5120" max="5120" width="47.140625" style="2" customWidth="1"/>
    <col min="5121" max="5121" width="22.140625" style="2" customWidth="1"/>
    <col min="5122" max="5122" width="19" style="2" customWidth="1"/>
    <col min="5123" max="5123" width="21.42578125" style="2" customWidth="1"/>
    <col min="5124" max="5124" width="20.7109375" style="2" customWidth="1"/>
    <col min="5125" max="5125" width="20.140625" style="2" customWidth="1"/>
    <col min="5126" max="5128" width="22" style="2" customWidth="1"/>
    <col min="5129" max="5129" width="0" style="2" hidden="1" customWidth="1"/>
    <col min="5130" max="5375" width="9.140625" style="2"/>
    <col min="5376" max="5376" width="47.140625" style="2" customWidth="1"/>
    <col min="5377" max="5377" width="22.140625" style="2" customWidth="1"/>
    <col min="5378" max="5378" width="19" style="2" customWidth="1"/>
    <col min="5379" max="5379" width="21.42578125" style="2" customWidth="1"/>
    <col min="5380" max="5380" width="20.7109375" style="2" customWidth="1"/>
    <col min="5381" max="5381" width="20.140625" style="2" customWidth="1"/>
    <col min="5382" max="5384" width="22" style="2" customWidth="1"/>
    <col min="5385" max="5385" width="0" style="2" hidden="1" customWidth="1"/>
    <col min="5386" max="5631" width="9.140625" style="2"/>
    <col min="5632" max="5632" width="47.140625" style="2" customWidth="1"/>
    <col min="5633" max="5633" width="22.140625" style="2" customWidth="1"/>
    <col min="5634" max="5634" width="19" style="2" customWidth="1"/>
    <col min="5635" max="5635" width="21.42578125" style="2" customWidth="1"/>
    <col min="5636" max="5636" width="20.7109375" style="2" customWidth="1"/>
    <col min="5637" max="5637" width="20.140625" style="2" customWidth="1"/>
    <col min="5638" max="5640" width="22" style="2" customWidth="1"/>
    <col min="5641" max="5641" width="0" style="2" hidden="1" customWidth="1"/>
    <col min="5642" max="5887" width="9.140625" style="2"/>
    <col min="5888" max="5888" width="47.140625" style="2" customWidth="1"/>
    <col min="5889" max="5889" width="22.140625" style="2" customWidth="1"/>
    <col min="5890" max="5890" width="19" style="2" customWidth="1"/>
    <col min="5891" max="5891" width="21.42578125" style="2" customWidth="1"/>
    <col min="5892" max="5892" width="20.7109375" style="2" customWidth="1"/>
    <col min="5893" max="5893" width="20.140625" style="2" customWidth="1"/>
    <col min="5894" max="5896" width="22" style="2" customWidth="1"/>
    <col min="5897" max="5897" width="0" style="2" hidden="1" customWidth="1"/>
    <col min="5898" max="6143" width="9.140625" style="2"/>
    <col min="6144" max="6144" width="47.140625" style="2" customWidth="1"/>
    <col min="6145" max="6145" width="22.140625" style="2" customWidth="1"/>
    <col min="6146" max="6146" width="19" style="2" customWidth="1"/>
    <col min="6147" max="6147" width="21.42578125" style="2" customWidth="1"/>
    <col min="6148" max="6148" width="20.7109375" style="2" customWidth="1"/>
    <col min="6149" max="6149" width="20.140625" style="2" customWidth="1"/>
    <col min="6150" max="6152" width="22" style="2" customWidth="1"/>
    <col min="6153" max="6153" width="0" style="2" hidden="1" customWidth="1"/>
    <col min="6154" max="6399" width="9.140625" style="2"/>
    <col min="6400" max="6400" width="47.140625" style="2" customWidth="1"/>
    <col min="6401" max="6401" width="22.140625" style="2" customWidth="1"/>
    <col min="6402" max="6402" width="19" style="2" customWidth="1"/>
    <col min="6403" max="6403" width="21.42578125" style="2" customWidth="1"/>
    <col min="6404" max="6404" width="20.7109375" style="2" customWidth="1"/>
    <col min="6405" max="6405" width="20.140625" style="2" customWidth="1"/>
    <col min="6406" max="6408" width="22" style="2" customWidth="1"/>
    <col min="6409" max="6409" width="0" style="2" hidden="1" customWidth="1"/>
    <col min="6410" max="6655" width="9.140625" style="2"/>
    <col min="6656" max="6656" width="47.140625" style="2" customWidth="1"/>
    <col min="6657" max="6657" width="22.140625" style="2" customWidth="1"/>
    <col min="6658" max="6658" width="19" style="2" customWidth="1"/>
    <col min="6659" max="6659" width="21.42578125" style="2" customWidth="1"/>
    <col min="6660" max="6660" width="20.7109375" style="2" customWidth="1"/>
    <col min="6661" max="6661" width="20.140625" style="2" customWidth="1"/>
    <col min="6662" max="6664" width="22" style="2" customWidth="1"/>
    <col min="6665" max="6665" width="0" style="2" hidden="1" customWidth="1"/>
    <col min="6666" max="6911" width="9.140625" style="2"/>
    <col min="6912" max="6912" width="47.140625" style="2" customWidth="1"/>
    <col min="6913" max="6913" width="22.140625" style="2" customWidth="1"/>
    <col min="6914" max="6914" width="19" style="2" customWidth="1"/>
    <col min="6915" max="6915" width="21.42578125" style="2" customWidth="1"/>
    <col min="6916" max="6916" width="20.7109375" style="2" customWidth="1"/>
    <col min="6917" max="6917" width="20.140625" style="2" customWidth="1"/>
    <col min="6918" max="6920" width="22" style="2" customWidth="1"/>
    <col min="6921" max="6921" width="0" style="2" hidden="1" customWidth="1"/>
    <col min="6922" max="7167" width="9.140625" style="2"/>
    <col min="7168" max="7168" width="47.140625" style="2" customWidth="1"/>
    <col min="7169" max="7169" width="22.140625" style="2" customWidth="1"/>
    <col min="7170" max="7170" width="19" style="2" customWidth="1"/>
    <col min="7171" max="7171" width="21.42578125" style="2" customWidth="1"/>
    <col min="7172" max="7172" width="20.7109375" style="2" customWidth="1"/>
    <col min="7173" max="7173" width="20.140625" style="2" customWidth="1"/>
    <col min="7174" max="7176" width="22" style="2" customWidth="1"/>
    <col min="7177" max="7177" width="0" style="2" hidden="1" customWidth="1"/>
    <col min="7178" max="7423" width="9.140625" style="2"/>
    <col min="7424" max="7424" width="47.140625" style="2" customWidth="1"/>
    <col min="7425" max="7425" width="22.140625" style="2" customWidth="1"/>
    <col min="7426" max="7426" width="19" style="2" customWidth="1"/>
    <col min="7427" max="7427" width="21.42578125" style="2" customWidth="1"/>
    <col min="7428" max="7428" width="20.7109375" style="2" customWidth="1"/>
    <col min="7429" max="7429" width="20.140625" style="2" customWidth="1"/>
    <col min="7430" max="7432" width="22" style="2" customWidth="1"/>
    <col min="7433" max="7433" width="0" style="2" hidden="1" customWidth="1"/>
    <col min="7434" max="7679" width="9.140625" style="2"/>
    <col min="7680" max="7680" width="47.140625" style="2" customWidth="1"/>
    <col min="7681" max="7681" width="22.140625" style="2" customWidth="1"/>
    <col min="7682" max="7682" width="19" style="2" customWidth="1"/>
    <col min="7683" max="7683" width="21.42578125" style="2" customWidth="1"/>
    <col min="7684" max="7684" width="20.7109375" style="2" customWidth="1"/>
    <col min="7685" max="7685" width="20.140625" style="2" customWidth="1"/>
    <col min="7686" max="7688" width="22" style="2" customWidth="1"/>
    <col min="7689" max="7689" width="0" style="2" hidden="1" customWidth="1"/>
    <col min="7690" max="7935" width="9.140625" style="2"/>
    <col min="7936" max="7936" width="47.140625" style="2" customWidth="1"/>
    <col min="7937" max="7937" width="22.140625" style="2" customWidth="1"/>
    <col min="7938" max="7938" width="19" style="2" customWidth="1"/>
    <col min="7939" max="7939" width="21.42578125" style="2" customWidth="1"/>
    <col min="7940" max="7940" width="20.7109375" style="2" customWidth="1"/>
    <col min="7941" max="7941" width="20.140625" style="2" customWidth="1"/>
    <col min="7942" max="7944" width="22" style="2" customWidth="1"/>
    <col min="7945" max="7945" width="0" style="2" hidden="1" customWidth="1"/>
    <col min="7946" max="8191" width="9.140625" style="2"/>
    <col min="8192" max="8192" width="47.140625" style="2" customWidth="1"/>
    <col min="8193" max="8193" width="22.140625" style="2" customWidth="1"/>
    <col min="8194" max="8194" width="19" style="2" customWidth="1"/>
    <col min="8195" max="8195" width="21.42578125" style="2" customWidth="1"/>
    <col min="8196" max="8196" width="20.7109375" style="2" customWidth="1"/>
    <col min="8197" max="8197" width="20.140625" style="2" customWidth="1"/>
    <col min="8198" max="8200" width="22" style="2" customWidth="1"/>
    <col min="8201" max="8201" width="0" style="2" hidden="1" customWidth="1"/>
    <col min="8202" max="8447" width="9.140625" style="2"/>
    <col min="8448" max="8448" width="47.140625" style="2" customWidth="1"/>
    <col min="8449" max="8449" width="22.140625" style="2" customWidth="1"/>
    <col min="8450" max="8450" width="19" style="2" customWidth="1"/>
    <col min="8451" max="8451" width="21.42578125" style="2" customWidth="1"/>
    <col min="8452" max="8452" width="20.7109375" style="2" customWidth="1"/>
    <col min="8453" max="8453" width="20.140625" style="2" customWidth="1"/>
    <col min="8454" max="8456" width="22" style="2" customWidth="1"/>
    <col min="8457" max="8457" width="0" style="2" hidden="1" customWidth="1"/>
    <col min="8458" max="8703" width="9.140625" style="2"/>
    <col min="8704" max="8704" width="47.140625" style="2" customWidth="1"/>
    <col min="8705" max="8705" width="22.140625" style="2" customWidth="1"/>
    <col min="8706" max="8706" width="19" style="2" customWidth="1"/>
    <col min="8707" max="8707" width="21.42578125" style="2" customWidth="1"/>
    <col min="8708" max="8708" width="20.7109375" style="2" customWidth="1"/>
    <col min="8709" max="8709" width="20.140625" style="2" customWidth="1"/>
    <col min="8710" max="8712" width="22" style="2" customWidth="1"/>
    <col min="8713" max="8713" width="0" style="2" hidden="1" customWidth="1"/>
    <col min="8714" max="8959" width="9.140625" style="2"/>
    <col min="8960" max="8960" width="47.140625" style="2" customWidth="1"/>
    <col min="8961" max="8961" width="22.140625" style="2" customWidth="1"/>
    <col min="8962" max="8962" width="19" style="2" customWidth="1"/>
    <col min="8963" max="8963" width="21.42578125" style="2" customWidth="1"/>
    <col min="8964" max="8964" width="20.7109375" style="2" customWidth="1"/>
    <col min="8965" max="8965" width="20.140625" style="2" customWidth="1"/>
    <col min="8966" max="8968" width="22" style="2" customWidth="1"/>
    <col min="8969" max="8969" width="0" style="2" hidden="1" customWidth="1"/>
    <col min="8970" max="9215" width="9.140625" style="2"/>
    <col min="9216" max="9216" width="47.140625" style="2" customWidth="1"/>
    <col min="9217" max="9217" width="22.140625" style="2" customWidth="1"/>
    <col min="9218" max="9218" width="19" style="2" customWidth="1"/>
    <col min="9219" max="9219" width="21.42578125" style="2" customWidth="1"/>
    <col min="9220" max="9220" width="20.7109375" style="2" customWidth="1"/>
    <col min="9221" max="9221" width="20.140625" style="2" customWidth="1"/>
    <col min="9222" max="9224" width="22" style="2" customWidth="1"/>
    <col min="9225" max="9225" width="0" style="2" hidden="1" customWidth="1"/>
    <col min="9226" max="9471" width="9.140625" style="2"/>
    <col min="9472" max="9472" width="47.140625" style="2" customWidth="1"/>
    <col min="9473" max="9473" width="22.140625" style="2" customWidth="1"/>
    <col min="9474" max="9474" width="19" style="2" customWidth="1"/>
    <col min="9475" max="9475" width="21.42578125" style="2" customWidth="1"/>
    <col min="9476" max="9476" width="20.7109375" style="2" customWidth="1"/>
    <col min="9477" max="9477" width="20.140625" style="2" customWidth="1"/>
    <col min="9478" max="9480" width="22" style="2" customWidth="1"/>
    <col min="9481" max="9481" width="0" style="2" hidden="1" customWidth="1"/>
    <col min="9482" max="9727" width="9.140625" style="2"/>
    <col min="9728" max="9728" width="47.140625" style="2" customWidth="1"/>
    <col min="9729" max="9729" width="22.140625" style="2" customWidth="1"/>
    <col min="9730" max="9730" width="19" style="2" customWidth="1"/>
    <col min="9731" max="9731" width="21.42578125" style="2" customWidth="1"/>
    <col min="9732" max="9732" width="20.7109375" style="2" customWidth="1"/>
    <col min="9733" max="9733" width="20.140625" style="2" customWidth="1"/>
    <col min="9734" max="9736" width="22" style="2" customWidth="1"/>
    <col min="9737" max="9737" width="0" style="2" hidden="1" customWidth="1"/>
    <col min="9738" max="9983" width="9.140625" style="2"/>
    <col min="9984" max="9984" width="47.140625" style="2" customWidth="1"/>
    <col min="9985" max="9985" width="22.140625" style="2" customWidth="1"/>
    <col min="9986" max="9986" width="19" style="2" customWidth="1"/>
    <col min="9987" max="9987" width="21.42578125" style="2" customWidth="1"/>
    <col min="9988" max="9988" width="20.7109375" style="2" customWidth="1"/>
    <col min="9989" max="9989" width="20.140625" style="2" customWidth="1"/>
    <col min="9990" max="9992" width="22" style="2" customWidth="1"/>
    <col min="9993" max="9993" width="0" style="2" hidden="1" customWidth="1"/>
    <col min="9994" max="10239" width="9.140625" style="2"/>
    <col min="10240" max="10240" width="47.140625" style="2" customWidth="1"/>
    <col min="10241" max="10241" width="22.140625" style="2" customWidth="1"/>
    <col min="10242" max="10242" width="19" style="2" customWidth="1"/>
    <col min="10243" max="10243" width="21.42578125" style="2" customWidth="1"/>
    <col min="10244" max="10244" width="20.7109375" style="2" customWidth="1"/>
    <col min="10245" max="10245" width="20.140625" style="2" customWidth="1"/>
    <col min="10246" max="10248" width="22" style="2" customWidth="1"/>
    <col min="10249" max="10249" width="0" style="2" hidden="1" customWidth="1"/>
    <col min="10250" max="10495" width="9.140625" style="2"/>
    <col min="10496" max="10496" width="47.140625" style="2" customWidth="1"/>
    <col min="10497" max="10497" width="22.140625" style="2" customWidth="1"/>
    <col min="10498" max="10498" width="19" style="2" customWidth="1"/>
    <col min="10499" max="10499" width="21.42578125" style="2" customWidth="1"/>
    <col min="10500" max="10500" width="20.7109375" style="2" customWidth="1"/>
    <col min="10501" max="10501" width="20.140625" style="2" customWidth="1"/>
    <col min="10502" max="10504" width="22" style="2" customWidth="1"/>
    <col min="10505" max="10505" width="0" style="2" hidden="1" customWidth="1"/>
    <col min="10506" max="10751" width="9.140625" style="2"/>
    <col min="10752" max="10752" width="47.140625" style="2" customWidth="1"/>
    <col min="10753" max="10753" width="22.140625" style="2" customWidth="1"/>
    <col min="10754" max="10754" width="19" style="2" customWidth="1"/>
    <col min="10755" max="10755" width="21.42578125" style="2" customWidth="1"/>
    <col min="10756" max="10756" width="20.7109375" style="2" customWidth="1"/>
    <col min="10757" max="10757" width="20.140625" style="2" customWidth="1"/>
    <col min="10758" max="10760" width="22" style="2" customWidth="1"/>
    <col min="10761" max="10761" width="0" style="2" hidden="1" customWidth="1"/>
    <col min="10762" max="11007" width="9.140625" style="2"/>
    <col min="11008" max="11008" width="47.140625" style="2" customWidth="1"/>
    <col min="11009" max="11009" width="22.140625" style="2" customWidth="1"/>
    <col min="11010" max="11010" width="19" style="2" customWidth="1"/>
    <col min="11011" max="11011" width="21.42578125" style="2" customWidth="1"/>
    <col min="11012" max="11012" width="20.7109375" style="2" customWidth="1"/>
    <col min="11013" max="11013" width="20.140625" style="2" customWidth="1"/>
    <col min="11014" max="11016" width="22" style="2" customWidth="1"/>
    <col min="11017" max="11017" width="0" style="2" hidden="1" customWidth="1"/>
    <col min="11018" max="11263" width="9.140625" style="2"/>
    <col min="11264" max="11264" width="47.140625" style="2" customWidth="1"/>
    <col min="11265" max="11265" width="22.140625" style="2" customWidth="1"/>
    <col min="11266" max="11266" width="19" style="2" customWidth="1"/>
    <col min="11267" max="11267" width="21.42578125" style="2" customWidth="1"/>
    <col min="11268" max="11268" width="20.7109375" style="2" customWidth="1"/>
    <col min="11269" max="11269" width="20.140625" style="2" customWidth="1"/>
    <col min="11270" max="11272" width="22" style="2" customWidth="1"/>
    <col min="11273" max="11273" width="0" style="2" hidden="1" customWidth="1"/>
    <col min="11274" max="11519" width="9.140625" style="2"/>
    <col min="11520" max="11520" width="47.140625" style="2" customWidth="1"/>
    <col min="11521" max="11521" width="22.140625" style="2" customWidth="1"/>
    <col min="11522" max="11522" width="19" style="2" customWidth="1"/>
    <col min="11523" max="11523" width="21.42578125" style="2" customWidth="1"/>
    <col min="11524" max="11524" width="20.7109375" style="2" customWidth="1"/>
    <col min="11525" max="11525" width="20.140625" style="2" customWidth="1"/>
    <col min="11526" max="11528" width="22" style="2" customWidth="1"/>
    <col min="11529" max="11529" width="0" style="2" hidden="1" customWidth="1"/>
    <col min="11530" max="11775" width="9.140625" style="2"/>
    <col min="11776" max="11776" width="47.140625" style="2" customWidth="1"/>
    <col min="11777" max="11777" width="22.140625" style="2" customWidth="1"/>
    <col min="11778" max="11778" width="19" style="2" customWidth="1"/>
    <col min="11779" max="11779" width="21.42578125" style="2" customWidth="1"/>
    <col min="11780" max="11780" width="20.7109375" style="2" customWidth="1"/>
    <col min="11781" max="11781" width="20.140625" style="2" customWidth="1"/>
    <col min="11782" max="11784" width="22" style="2" customWidth="1"/>
    <col min="11785" max="11785" width="0" style="2" hidden="1" customWidth="1"/>
    <col min="11786" max="12031" width="9.140625" style="2"/>
    <col min="12032" max="12032" width="47.140625" style="2" customWidth="1"/>
    <col min="12033" max="12033" width="22.140625" style="2" customWidth="1"/>
    <col min="12034" max="12034" width="19" style="2" customWidth="1"/>
    <col min="12035" max="12035" width="21.42578125" style="2" customWidth="1"/>
    <col min="12036" max="12036" width="20.7109375" style="2" customWidth="1"/>
    <col min="12037" max="12037" width="20.140625" style="2" customWidth="1"/>
    <col min="12038" max="12040" width="22" style="2" customWidth="1"/>
    <col min="12041" max="12041" width="0" style="2" hidden="1" customWidth="1"/>
    <col min="12042" max="12287" width="9.140625" style="2"/>
    <col min="12288" max="12288" width="47.140625" style="2" customWidth="1"/>
    <col min="12289" max="12289" width="22.140625" style="2" customWidth="1"/>
    <col min="12290" max="12290" width="19" style="2" customWidth="1"/>
    <col min="12291" max="12291" width="21.42578125" style="2" customWidth="1"/>
    <col min="12292" max="12292" width="20.7109375" style="2" customWidth="1"/>
    <col min="12293" max="12293" width="20.140625" style="2" customWidth="1"/>
    <col min="12294" max="12296" width="22" style="2" customWidth="1"/>
    <col min="12297" max="12297" width="0" style="2" hidden="1" customWidth="1"/>
    <col min="12298" max="12543" width="9.140625" style="2"/>
    <col min="12544" max="12544" width="47.140625" style="2" customWidth="1"/>
    <col min="12545" max="12545" width="22.140625" style="2" customWidth="1"/>
    <col min="12546" max="12546" width="19" style="2" customWidth="1"/>
    <col min="12547" max="12547" width="21.42578125" style="2" customWidth="1"/>
    <col min="12548" max="12548" width="20.7109375" style="2" customWidth="1"/>
    <col min="12549" max="12549" width="20.140625" style="2" customWidth="1"/>
    <col min="12550" max="12552" width="22" style="2" customWidth="1"/>
    <col min="12553" max="12553" width="0" style="2" hidden="1" customWidth="1"/>
    <col min="12554" max="12799" width="9.140625" style="2"/>
    <col min="12800" max="12800" width="47.140625" style="2" customWidth="1"/>
    <col min="12801" max="12801" width="22.140625" style="2" customWidth="1"/>
    <col min="12802" max="12802" width="19" style="2" customWidth="1"/>
    <col min="12803" max="12803" width="21.42578125" style="2" customWidth="1"/>
    <col min="12804" max="12804" width="20.7109375" style="2" customWidth="1"/>
    <col min="12805" max="12805" width="20.140625" style="2" customWidth="1"/>
    <col min="12806" max="12808" width="22" style="2" customWidth="1"/>
    <col min="12809" max="12809" width="0" style="2" hidden="1" customWidth="1"/>
    <col min="12810" max="13055" width="9.140625" style="2"/>
    <col min="13056" max="13056" width="47.140625" style="2" customWidth="1"/>
    <col min="13057" max="13057" width="22.140625" style="2" customWidth="1"/>
    <col min="13058" max="13058" width="19" style="2" customWidth="1"/>
    <col min="13059" max="13059" width="21.42578125" style="2" customWidth="1"/>
    <col min="13060" max="13060" width="20.7109375" style="2" customWidth="1"/>
    <col min="13061" max="13061" width="20.140625" style="2" customWidth="1"/>
    <col min="13062" max="13064" width="22" style="2" customWidth="1"/>
    <col min="13065" max="13065" width="0" style="2" hidden="1" customWidth="1"/>
    <col min="13066" max="13311" width="9.140625" style="2"/>
    <col min="13312" max="13312" width="47.140625" style="2" customWidth="1"/>
    <col min="13313" max="13313" width="22.140625" style="2" customWidth="1"/>
    <col min="13314" max="13314" width="19" style="2" customWidth="1"/>
    <col min="13315" max="13315" width="21.42578125" style="2" customWidth="1"/>
    <col min="13316" max="13316" width="20.7109375" style="2" customWidth="1"/>
    <col min="13317" max="13317" width="20.140625" style="2" customWidth="1"/>
    <col min="13318" max="13320" width="22" style="2" customWidth="1"/>
    <col min="13321" max="13321" width="0" style="2" hidden="1" customWidth="1"/>
    <col min="13322" max="13567" width="9.140625" style="2"/>
    <col min="13568" max="13568" width="47.140625" style="2" customWidth="1"/>
    <col min="13569" max="13569" width="22.140625" style="2" customWidth="1"/>
    <col min="13570" max="13570" width="19" style="2" customWidth="1"/>
    <col min="13571" max="13571" width="21.42578125" style="2" customWidth="1"/>
    <col min="13572" max="13572" width="20.7109375" style="2" customWidth="1"/>
    <col min="13573" max="13573" width="20.140625" style="2" customWidth="1"/>
    <col min="13574" max="13576" width="22" style="2" customWidth="1"/>
    <col min="13577" max="13577" width="0" style="2" hidden="1" customWidth="1"/>
    <col min="13578" max="13823" width="9.140625" style="2"/>
    <col min="13824" max="13824" width="47.140625" style="2" customWidth="1"/>
    <col min="13825" max="13825" width="22.140625" style="2" customWidth="1"/>
    <col min="13826" max="13826" width="19" style="2" customWidth="1"/>
    <col min="13827" max="13827" width="21.42578125" style="2" customWidth="1"/>
    <col min="13828" max="13828" width="20.7109375" style="2" customWidth="1"/>
    <col min="13829" max="13829" width="20.140625" style="2" customWidth="1"/>
    <col min="13830" max="13832" width="22" style="2" customWidth="1"/>
    <col min="13833" max="13833" width="0" style="2" hidden="1" customWidth="1"/>
    <col min="13834" max="14079" width="9.140625" style="2"/>
    <col min="14080" max="14080" width="47.140625" style="2" customWidth="1"/>
    <col min="14081" max="14081" width="22.140625" style="2" customWidth="1"/>
    <col min="14082" max="14082" width="19" style="2" customWidth="1"/>
    <col min="14083" max="14083" width="21.42578125" style="2" customWidth="1"/>
    <col min="14084" max="14084" width="20.7109375" style="2" customWidth="1"/>
    <col min="14085" max="14085" width="20.140625" style="2" customWidth="1"/>
    <col min="14086" max="14088" width="22" style="2" customWidth="1"/>
    <col min="14089" max="14089" width="0" style="2" hidden="1" customWidth="1"/>
    <col min="14090" max="14335" width="9.140625" style="2"/>
    <col min="14336" max="14336" width="47.140625" style="2" customWidth="1"/>
    <col min="14337" max="14337" width="22.140625" style="2" customWidth="1"/>
    <col min="14338" max="14338" width="19" style="2" customWidth="1"/>
    <col min="14339" max="14339" width="21.42578125" style="2" customWidth="1"/>
    <col min="14340" max="14340" width="20.7109375" style="2" customWidth="1"/>
    <col min="14341" max="14341" width="20.140625" style="2" customWidth="1"/>
    <col min="14342" max="14344" width="22" style="2" customWidth="1"/>
    <col min="14345" max="14345" width="0" style="2" hidden="1" customWidth="1"/>
    <col min="14346" max="14591" width="9.140625" style="2"/>
    <col min="14592" max="14592" width="47.140625" style="2" customWidth="1"/>
    <col min="14593" max="14593" width="22.140625" style="2" customWidth="1"/>
    <col min="14594" max="14594" width="19" style="2" customWidth="1"/>
    <col min="14595" max="14595" width="21.42578125" style="2" customWidth="1"/>
    <col min="14596" max="14596" width="20.7109375" style="2" customWidth="1"/>
    <col min="14597" max="14597" width="20.140625" style="2" customWidth="1"/>
    <col min="14598" max="14600" width="22" style="2" customWidth="1"/>
    <col min="14601" max="14601" width="0" style="2" hidden="1" customWidth="1"/>
    <col min="14602" max="14847" width="9.140625" style="2"/>
    <col min="14848" max="14848" width="47.140625" style="2" customWidth="1"/>
    <col min="14849" max="14849" width="22.140625" style="2" customWidth="1"/>
    <col min="14850" max="14850" width="19" style="2" customWidth="1"/>
    <col min="14851" max="14851" width="21.42578125" style="2" customWidth="1"/>
    <col min="14852" max="14852" width="20.7109375" style="2" customWidth="1"/>
    <col min="14853" max="14853" width="20.140625" style="2" customWidth="1"/>
    <col min="14854" max="14856" width="22" style="2" customWidth="1"/>
    <col min="14857" max="14857" width="0" style="2" hidden="1" customWidth="1"/>
    <col min="14858" max="15103" width="9.140625" style="2"/>
    <col min="15104" max="15104" width="47.140625" style="2" customWidth="1"/>
    <col min="15105" max="15105" width="22.140625" style="2" customWidth="1"/>
    <col min="15106" max="15106" width="19" style="2" customWidth="1"/>
    <col min="15107" max="15107" width="21.42578125" style="2" customWidth="1"/>
    <col min="15108" max="15108" width="20.7109375" style="2" customWidth="1"/>
    <col min="15109" max="15109" width="20.140625" style="2" customWidth="1"/>
    <col min="15110" max="15112" width="22" style="2" customWidth="1"/>
    <col min="15113" max="15113" width="0" style="2" hidden="1" customWidth="1"/>
    <col min="15114" max="15359" width="9.140625" style="2"/>
    <col min="15360" max="15360" width="47.140625" style="2" customWidth="1"/>
    <col min="15361" max="15361" width="22.140625" style="2" customWidth="1"/>
    <col min="15362" max="15362" width="19" style="2" customWidth="1"/>
    <col min="15363" max="15363" width="21.42578125" style="2" customWidth="1"/>
    <col min="15364" max="15364" width="20.7109375" style="2" customWidth="1"/>
    <col min="15365" max="15365" width="20.140625" style="2" customWidth="1"/>
    <col min="15366" max="15368" width="22" style="2" customWidth="1"/>
    <col min="15369" max="15369" width="0" style="2" hidden="1" customWidth="1"/>
    <col min="15370" max="15615" width="9.140625" style="2"/>
    <col min="15616" max="15616" width="47.140625" style="2" customWidth="1"/>
    <col min="15617" max="15617" width="22.140625" style="2" customWidth="1"/>
    <col min="15618" max="15618" width="19" style="2" customWidth="1"/>
    <col min="15619" max="15619" width="21.42578125" style="2" customWidth="1"/>
    <col min="15620" max="15620" width="20.7109375" style="2" customWidth="1"/>
    <col min="15621" max="15621" width="20.140625" style="2" customWidth="1"/>
    <col min="15622" max="15624" width="22" style="2" customWidth="1"/>
    <col min="15625" max="15625" width="0" style="2" hidden="1" customWidth="1"/>
    <col min="15626" max="15871" width="9.140625" style="2"/>
    <col min="15872" max="15872" width="47.140625" style="2" customWidth="1"/>
    <col min="15873" max="15873" width="22.140625" style="2" customWidth="1"/>
    <col min="15874" max="15874" width="19" style="2" customWidth="1"/>
    <col min="15875" max="15875" width="21.42578125" style="2" customWidth="1"/>
    <col min="15876" max="15876" width="20.7109375" style="2" customWidth="1"/>
    <col min="15877" max="15877" width="20.140625" style="2" customWidth="1"/>
    <col min="15878" max="15880" width="22" style="2" customWidth="1"/>
    <col min="15881" max="15881" width="0" style="2" hidden="1" customWidth="1"/>
    <col min="15882" max="16127" width="9.140625" style="2"/>
    <col min="16128" max="16128" width="47.140625" style="2" customWidth="1"/>
    <col min="16129" max="16129" width="22.140625" style="2" customWidth="1"/>
    <col min="16130" max="16130" width="19" style="2" customWidth="1"/>
    <col min="16131" max="16131" width="21.42578125" style="2" customWidth="1"/>
    <col min="16132" max="16132" width="20.7109375" style="2" customWidth="1"/>
    <col min="16133" max="16133" width="20.140625" style="2" customWidth="1"/>
    <col min="16134" max="16136" width="22" style="2" customWidth="1"/>
    <col min="16137" max="16137" width="0" style="2" hidden="1" customWidth="1"/>
    <col min="16138" max="16384" width="9.140625" style="2"/>
  </cols>
  <sheetData>
    <row r="1" spans="1:10" ht="15.75" customHeight="1" x14ac:dyDescent="0.3">
      <c r="C1" s="66"/>
      <c r="D1" s="66"/>
      <c r="E1" s="66"/>
      <c r="F1" s="66"/>
      <c r="G1" s="66"/>
      <c r="H1" s="66"/>
      <c r="I1" s="66"/>
    </row>
    <row r="2" spans="1:10" ht="15.75" customHeight="1" x14ac:dyDescent="0.3">
      <c r="C2" s="66"/>
      <c r="D2" s="66"/>
      <c r="E2" s="66"/>
      <c r="F2" s="66"/>
      <c r="G2" s="66"/>
      <c r="H2" s="66"/>
      <c r="I2" s="66"/>
    </row>
    <row r="3" spans="1:10" ht="15.75" customHeight="1" x14ac:dyDescent="0.3">
      <c r="C3" s="66"/>
      <c r="D3" s="66"/>
      <c r="E3" s="66"/>
      <c r="F3" s="66"/>
      <c r="G3" s="66"/>
      <c r="H3" s="66"/>
      <c r="I3" s="66"/>
    </row>
    <row r="4" spans="1:10" ht="15.75" customHeight="1" x14ac:dyDescent="0.25">
      <c r="A4" s="79" t="s">
        <v>83</v>
      </c>
      <c r="B4" s="79"/>
      <c r="C4" s="79"/>
      <c r="D4" s="79"/>
      <c r="E4" s="79"/>
      <c r="F4" s="79"/>
      <c r="G4" s="79"/>
      <c r="H4" s="79"/>
      <c r="I4" s="79"/>
      <c r="J4" s="31"/>
    </row>
    <row r="5" spans="1:10" x14ac:dyDescent="0.25">
      <c r="A5" s="53"/>
      <c r="B5" s="31"/>
      <c r="C5" s="32"/>
      <c r="D5" s="80" t="s">
        <v>0</v>
      </c>
      <c r="E5" s="80"/>
      <c r="F5" s="80"/>
      <c r="G5" s="80"/>
      <c r="H5" s="80"/>
      <c r="I5" s="80"/>
      <c r="J5" s="31"/>
    </row>
    <row r="6" spans="1:10" s="6" customFormat="1" ht="30.75" customHeight="1" x14ac:dyDescent="0.2">
      <c r="A6" s="54" t="s">
        <v>1</v>
      </c>
      <c r="B6" s="26" t="s">
        <v>54</v>
      </c>
      <c r="C6" s="54" t="s">
        <v>2</v>
      </c>
      <c r="D6" s="4" t="s">
        <v>3</v>
      </c>
      <c r="E6" s="4" t="s">
        <v>4</v>
      </c>
      <c r="F6" s="5" t="s">
        <v>5</v>
      </c>
      <c r="G6" s="54" t="s">
        <v>6</v>
      </c>
      <c r="H6" s="54" t="s">
        <v>7</v>
      </c>
      <c r="I6" s="54" t="s">
        <v>8</v>
      </c>
      <c r="J6" s="54" t="s">
        <v>9</v>
      </c>
    </row>
    <row r="7" spans="1:10" s="6" customFormat="1" ht="18.75" customHeight="1" x14ac:dyDescent="0.2">
      <c r="A7" s="57" t="s">
        <v>55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21.75" customHeight="1" x14ac:dyDescent="0.25">
      <c r="A8" s="57" t="s">
        <v>10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x14ac:dyDescent="0.25">
      <c r="A9" s="58" t="s">
        <v>11</v>
      </c>
      <c r="B9" s="76" t="s">
        <v>56</v>
      </c>
      <c r="C9" s="54" t="s">
        <v>12</v>
      </c>
      <c r="D9" s="8">
        <v>1838010.14</v>
      </c>
      <c r="E9" s="12">
        <v>1963911.07858</v>
      </c>
      <c r="F9" s="21">
        <v>2085232.1500000001</v>
      </c>
      <c r="G9" s="8">
        <v>2213305.0300000003</v>
      </c>
      <c r="H9" s="74">
        <v>2191023.4</v>
      </c>
      <c r="I9" s="74">
        <v>2190308.7000000002</v>
      </c>
      <c r="J9" s="74">
        <v>2195773</v>
      </c>
    </row>
    <row r="10" spans="1:10" x14ac:dyDescent="0.25">
      <c r="A10" s="58"/>
      <c r="B10" s="76"/>
      <c r="C10" s="54" t="s">
        <v>13</v>
      </c>
      <c r="D10" s="8">
        <v>275295.5</v>
      </c>
      <c r="E10" s="9">
        <v>272000.62</v>
      </c>
      <c r="F10" s="10">
        <v>638850.24</v>
      </c>
      <c r="G10" s="9">
        <v>680464.37</v>
      </c>
      <c r="H10" s="42">
        <v>680576.2</v>
      </c>
      <c r="I10" s="42">
        <v>679776.7</v>
      </c>
      <c r="J10" s="8">
        <v>679776.7</v>
      </c>
    </row>
    <row r="11" spans="1:10" ht="31.5" x14ac:dyDescent="0.25">
      <c r="A11" s="58"/>
      <c r="B11" s="76"/>
      <c r="C11" s="54" t="s">
        <v>14</v>
      </c>
      <c r="D11" s="8">
        <v>1562714.64</v>
      </c>
      <c r="E11" s="11">
        <v>1691910.4585799999</v>
      </c>
      <c r="F11" s="10">
        <v>1424469.81</v>
      </c>
      <c r="G11" s="9">
        <v>1462651.6</v>
      </c>
      <c r="H11" s="43">
        <v>1441758.0999999999</v>
      </c>
      <c r="I11" s="43">
        <v>1441842.9000000001</v>
      </c>
      <c r="J11" s="43">
        <v>1441613.8</v>
      </c>
    </row>
    <row r="12" spans="1:10" ht="31.5" x14ac:dyDescent="0.25">
      <c r="A12" s="53"/>
      <c r="B12" s="76"/>
      <c r="C12" s="54" t="s">
        <v>15</v>
      </c>
      <c r="D12" s="8">
        <v>0</v>
      </c>
      <c r="E12" s="11">
        <v>0</v>
      </c>
      <c r="F12" s="10">
        <v>21912.1</v>
      </c>
      <c r="G12" s="9">
        <v>67189.06</v>
      </c>
      <c r="H12" s="42">
        <v>67189.100000000006</v>
      </c>
      <c r="I12" s="42">
        <v>67189.100000000006</v>
      </c>
      <c r="J12" s="8">
        <v>72882.5</v>
      </c>
    </row>
    <row r="13" spans="1:10" ht="54.75" customHeight="1" x14ac:dyDescent="0.25">
      <c r="A13" s="53" t="s">
        <v>81</v>
      </c>
      <c r="B13" s="76"/>
      <c r="C13" s="54" t="str">
        <f>C10</f>
        <v>местный бюджет</v>
      </c>
      <c r="D13" s="8"/>
      <c r="E13" s="11"/>
      <c r="F13" s="10"/>
      <c r="G13" s="9">
        <v>3000</v>
      </c>
      <c r="H13" s="42">
        <v>1500</v>
      </c>
      <c r="I13" s="42">
        <v>1500</v>
      </c>
      <c r="J13" s="8">
        <v>1500</v>
      </c>
    </row>
    <row r="14" spans="1:10" ht="23.25" customHeight="1" x14ac:dyDescent="0.25">
      <c r="A14" s="14" t="s">
        <v>16</v>
      </c>
      <c r="B14" s="76"/>
      <c r="C14" s="54"/>
      <c r="D14" s="8"/>
      <c r="E14" s="11"/>
      <c r="F14" s="10"/>
      <c r="G14" s="9"/>
      <c r="H14" s="9"/>
      <c r="I14" s="4"/>
      <c r="J14" s="4">
        <v>176794.2</v>
      </c>
    </row>
    <row r="15" spans="1:10" ht="140.25" customHeight="1" x14ac:dyDescent="0.25">
      <c r="A15" s="53" t="s">
        <v>17</v>
      </c>
      <c r="B15" s="76"/>
      <c r="C15" s="54" t="s">
        <v>15</v>
      </c>
      <c r="D15" s="4">
        <v>0</v>
      </c>
      <c r="E15" s="4">
        <v>0</v>
      </c>
      <c r="F15" s="4">
        <v>21912.1</v>
      </c>
      <c r="G15" s="50">
        <v>67189.06</v>
      </c>
      <c r="H15" s="4">
        <v>67189.100000000006</v>
      </c>
      <c r="I15" s="4">
        <v>67189.100000000006</v>
      </c>
      <c r="J15" s="4">
        <v>72882.5</v>
      </c>
    </row>
    <row r="16" spans="1:10" ht="25.5" customHeight="1" x14ac:dyDescent="0.25">
      <c r="A16" s="57" t="s">
        <v>18</v>
      </c>
      <c r="B16" s="76"/>
      <c r="C16" s="54" t="s">
        <v>12</v>
      </c>
      <c r="D16" s="8">
        <v>64009.36</v>
      </c>
      <c r="E16" s="12">
        <v>77259.560419999994</v>
      </c>
      <c r="F16" s="13">
        <v>72003.66</v>
      </c>
      <c r="G16" s="12">
        <v>79955.392999999996</v>
      </c>
      <c r="H16" s="8">
        <v>83996.81</v>
      </c>
      <c r="I16" s="8">
        <v>49047.8</v>
      </c>
      <c r="J16" s="8">
        <v>63953.3</v>
      </c>
    </row>
    <row r="17" spans="1:10" ht="25.5" customHeight="1" x14ac:dyDescent="0.25">
      <c r="A17" s="57"/>
      <c r="B17" s="76"/>
      <c r="C17" s="54" t="s">
        <v>13</v>
      </c>
      <c r="D17" s="8">
        <v>31798.06</v>
      </c>
      <c r="E17" s="12">
        <v>49692.858999999997</v>
      </c>
      <c r="F17" s="13">
        <v>43420.960000000006</v>
      </c>
      <c r="G17" s="13">
        <v>78511.192999999999</v>
      </c>
      <c r="H17" s="18">
        <v>61577.709999999992</v>
      </c>
      <c r="I17" s="18">
        <v>37356.600000000006</v>
      </c>
      <c r="J17" s="8">
        <v>39386.600000000006</v>
      </c>
    </row>
    <row r="18" spans="1:10" ht="17.25" customHeight="1" x14ac:dyDescent="0.25">
      <c r="A18" s="57"/>
      <c r="B18" s="76"/>
      <c r="C18" s="54" t="s">
        <v>14</v>
      </c>
      <c r="D18" s="4">
        <v>32211.3</v>
      </c>
      <c r="E18" s="12">
        <v>27137.320759999999</v>
      </c>
      <c r="F18" s="13">
        <v>28582.7</v>
      </c>
      <c r="G18" s="13">
        <v>1444.2</v>
      </c>
      <c r="H18" s="18">
        <v>22419.100000000002</v>
      </c>
      <c r="I18" s="18">
        <v>11691.2</v>
      </c>
      <c r="J18" s="18">
        <v>24566.7</v>
      </c>
    </row>
    <row r="19" spans="1:10" ht="39" customHeight="1" x14ac:dyDescent="0.25">
      <c r="A19" s="57"/>
      <c r="B19" s="76"/>
      <c r="C19" s="54" t="s">
        <v>15</v>
      </c>
      <c r="D19" s="4">
        <v>0</v>
      </c>
      <c r="E19" s="12">
        <v>429.38065999999998</v>
      </c>
      <c r="F19" s="13">
        <v>0</v>
      </c>
      <c r="G19" s="13">
        <v>0</v>
      </c>
      <c r="H19" s="13">
        <v>0</v>
      </c>
      <c r="I19" s="13">
        <v>0</v>
      </c>
      <c r="J19" s="4">
        <v>0</v>
      </c>
    </row>
    <row r="20" spans="1:10" ht="33" customHeight="1" x14ac:dyDescent="0.25">
      <c r="A20" s="14" t="s">
        <v>16</v>
      </c>
      <c r="B20" s="76"/>
      <c r="C20" s="54"/>
      <c r="D20" s="4"/>
      <c r="E20" s="4"/>
      <c r="F20" s="15"/>
      <c r="G20" s="16"/>
      <c r="H20" s="16"/>
      <c r="I20" s="4">
        <v>0</v>
      </c>
      <c r="J20" s="4">
        <v>0</v>
      </c>
    </row>
    <row r="21" spans="1:10" ht="22.5" customHeight="1" x14ac:dyDescent="0.25">
      <c r="A21" s="58" t="s">
        <v>19</v>
      </c>
      <c r="B21" s="76"/>
      <c r="C21" s="54" t="s">
        <v>13</v>
      </c>
      <c r="D21" s="4">
        <v>20</v>
      </c>
      <c r="E21" s="4">
        <v>0</v>
      </c>
      <c r="F21" s="17">
        <v>0</v>
      </c>
      <c r="G21" s="4">
        <v>0</v>
      </c>
      <c r="H21" s="4">
        <v>0</v>
      </c>
      <c r="I21" s="4">
        <v>0</v>
      </c>
      <c r="J21" s="4"/>
    </row>
    <row r="22" spans="1:10" ht="23.25" customHeight="1" x14ac:dyDescent="0.25">
      <c r="A22" s="58"/>
      <c r="B22" s="76"/>
      <c r="C22" s="54" t="s">
        <v>14</v>
      </c>
      <c r="D22" s="4">
        <v>1276</v>
      </c>
      <c r="E22" s="4">
        <v>0</v>
      </c>
      <c r="F22" s="17">
        <v>0</v>
      </c>
      <c r="G22" s="4">
        <v>0</v>
      </c>
      <c r="H22" s="4">
        <v>0</v>
      </c>
      <c r="I22" s="4">
        <v>0</v>
      </c>
      <c r="J22" s="4"/>
    </row>
    <row r="23" spans="1:10" ht="45" customHeight="1" x14ac:dyDescent="0.25">
      <c r="A23" s="58" t="s">
        <v>20</v>
      </c>
      <c r="B23" s="76"/>
      <c r="C23" s="54" t="s">
        <v>13</v>
      </c>
      <c r="D23" s="4">
        <v>185</v>
      </c>
      <c r="E23" s="4">
        <v>0</v>
      </c>
      <c r="F23" s="17">
        <v>0</v>
      </c>
      <c r="G23" s="4">
        <v>0</v>
      </c>
      <c r="H23" s="4">
        <v>0</v>
      </c>
      <c r="I23" s="4">
        <v>0</v>
      </c>
      <c r="J23" s="4"/>
    </row>
    <row r="24" spans="1:10" ht="54" customHeight="1" x14ac:dyDescent="0.25">
      <c r="A24" s="58"/>
      <c r="B24" s="76"/>
      <c r="C24" s="54" t="s">
        <v>14</v>
      </c>
      <c r="D24" s="4">
        <v>1615</v>
      </c>
      <c r="E24" s="4">
        <v>0</v>
      </c>
      <c r="F24" s="17">
        <v>0</v>
      </c>
      <c r="G24" s="4">
        <v>0</v>
      </c>
      <c r="H24" s="4">
        <v>0</v>
      </c>
      <c r="I24" s="4">
        <v>0</v>
      </c>
      <c r="J24" s="4"/>
    </row>
    <row r="25" spans="1:10" ht="49.5" customHeight="1" x14ac:dyDescent="0.25">
      <c r="A25" s="58" t="s">
        <v>21</v>
      </c>
      <c r="B25" s="76"/>
      <c r="C25" s="54" t="s">
        <v>13</v>
      </c>
      <c r="D25" s="4">
        <v>0</v>
      </c>
      <c r="E25" s="11">
        <v>20</v>
      </c>
      <c r="F25" s="17">
        <v>0</v>
      </c>
      <c r="G25" s="4">
        <v>0</v>
      </c>
      <c r="H25" s="4">
        <v>0</v>
      </c>
      <c r="I25" s="4">
        <v>0</v>
      </c>
      <c r="J25" s="4"/>
    </row>
    <row r="26" spans="1:10" ht="60" customHeight="1" x14ac:dyDescent="0.25">
      <c r="A26" s="58"/>
      <c r="B26" s="76"/>
      <c r="C26" s="54" t="s">
        <v>14</v>
      </c>
      <c r="D26" s="4">
        <v>0</v>
      </c>
      <c r="E26" s="11">
        <v>100.71934</v>
      </c>
      <c r="F26" s="17"/>
      <c r="G26" s="4"/>
      <c r="H26" s="4"/>
      <c r="I26" s="4">
        <v>0</v>
      </c>
      <c r="J26" s="4">
        <v>0</v>
      </c>
    </row>
    <row r="27" spans="1:10" ht="58.5" customHeight="1" x14ac:dyDescent="0.25">
      <c r="A27" s="58"/>
      <c r="B27" s="76"/>
      <c r="C27" s="54" t="s">
        <v>15</v>
      </c>
      <c r="D27" s="4">
        <v>0</v>
      </c>
      <c r="E27" s="11">
        <v>429.38065999999998</v>
      </c>
      <c r="F27" s="17"/>
      <c r="G27" s="4"/>
      <c r="H27" s="4"/>
      <c r="I27" s="4">
        <v>0</v>
      </c>
      <c r="J27" s="4">
        <v>0</v>
      </c>
    </row>
    <row r="28" spans="1:10" ht="46.5" customHeight="1" x14ac:dyDescent="0.25">
      <c r="A28" s="58" t="s">
        <v>22</v>
      </c>
      <c r="B28" s="76"/>
      <c r="C28" s="54" t="s">
        <v>13</v>
      </c>
      <c r="D28" s="4">
        <v>0</v>
      </c>
      <c r="E28" s="12">
        <v>160</v>
      </c>
      <c r="F28" s="13">
        <v>155</v>
      </c>
      <c r="G28" s="12">
        <v>112</v>
      </c>
      <c r="H28" s="8">
        <v>164</v>
      </c>
      <c r="I28" s="8">
        <v>164</v>
      </c>
      <c r="J28" s="8">
        <v>164</v>
      </c>
    </row>
    <row r="29" spans="1:10" ht="68.25" customHeight="1" x14ac:dyDescent="0.25">
      <c r="A29" s="58"/>
      <c r="B29" s="76"/>
      <c r="C29" s="54" t="s">
        <v>14</v>
      </c>
      <c r="D29" s="4">
        <v>0</v>
      </c>
      <c r="E29" s="12">
        <v>1413</v>
      </c>
      <c r="F29" s="13">
        <v>1572.8</v>
      </c>
      <c r="G29" s="12">
        <v>1444.2</v>
      </c>
      <c r="H29" s="8">
        <v>1608.3</v>
      </c>
      <c r="I29" s="8">
        <v>1608.3</v>
      </c>
      <c r="J29" s="8">
        <v>1608.3</v>
      </c>
    </row>
    <row r="30" spans="1:10" ht="59.25" customHeight="1" x14ac:dyDescent="0.25">
      <c r="A30" s="58" t="s">
        <v>23</v>
      </c>
      <c r="B30" s="76"/>
      <c r="C30" s="54" t="s">
        <v>13</v>
      </c>
      <c r="D30" s="4">
        <v>0</v>
      </c>
      <c r="E30" s="12">
        <v>0</v>
      </c>
      <c r="F30" s="13">
        <v>106</v>
      </c>
      <c r="G30" s="12">
        <v>0</v>
      </c>
      <c r="H30" s="8">
        <v>110</v>
      </c>
      <c r="I30" s="8">
        <v>110</v>
      </c>
      <c r="J30" s="8">
        <v>110</v>
      </c>
    </row>
    <row r="31" spans="1:10" ht="56.25" customHeight="1" x14ac:dyDescent="0.25">
      <c r="A31" s="58"/>
      <c r="B31" s="76"/>
      <c r="C31" s="54" t="s">
        <v>14</v>
      </c>
      <c r="D31" s="4">
        <v>0</v>
      </c>
      <c r="E31" s="12">
        <v>0</v>
      </c>
      <c r="F31" s="13">
        <v>952.7</v>
      </c>
      <c r="G31" s="12">
        <v>0</v>
      </c>
      <c r="H31" s="8">
        <v>1023.5</v>
      </c>
      <c r="I31" s="8">
        <v>1072.9000000000001</v>
      </c>
      <c r="J31" s="8">
        <v>1072.9000000000001</v>
      </c>
    </row>
    <row r="32" spans="1:10" ht="54" customHeight="1" x14ac:dyDescent="0.25">
      <c r="A32" s="58" t="s">
        <v>24</v>
      </c>
      <c r="B32" s="76"/>
      <c r="C32" s="54" t="s">
        <v>13</v>
      </c>
      <c r="D32" s="4">
        <v>0</v>
      </c>
      <c r="E32" s="12">
        <v>0</v>
      </c>
      <c r="F32" s="13">
        <v>500</v>
      </c>
      <c r="G32" s="12">
        <v>0</v>
      </c>
      <c r="H32" s="8">
        <v>2500</v>
      </c>
      <c r="I32" s="8">
        <v>1000</v>
      </c>
      <c r="J32" s="8">
        <v>3000</v>
      </c>
    </row>
    <row r="33" spans="1:10" ht="63" customHeight="1" x14ac:dyDescent="0.25">
      <c r="A33" s="58"/>
      <c r="B33" s="76"/>
      <c r="C33" s="54" t="s">
        <v>14</v>
      </c>
      <c r="D33" s="4">
        <v>0</v>
      </c>
      <c r="E33" s="12">
        <v>0</v>
      </c>
      <c r="F33" s="13">
        <v>1637</v>
      </c>
      <c r="G33" s="12">
        <v>0</v>
      </c>
      <c r="H33" s="8">
        <v>16100.4</v>
      </c>
      <c r="I33" s="8">
        <v>7525.5</v>
      </c>
      <c r="J33" s="8">
        <v>20401</v>
      </c>
    </row>
    <row r="34" spans="1:10" ht="54" customHeight="1" x14ac:dyDescent="0.25">
      <c r="A34" s="58" t="s">
        <v>25</v>
      </c>
      <c r="B34" s="76"/>
      <c r="C34" s="54" t="s">
        <v>13</v>
      </c>
      <c r="D34" s="4">
        <v>0</v>
      </c>
      <c r="E34" s="12">
        <v>0</v>
      </c>
      <c r="F34" s="13">
        <v>0</v>
      </c>
      <c r="G34" s="13">
        <v>0</v>
      </c>
      <c r="H34" s="8">
        <v>0</v>
      </c>
      <c r="I34" s="8">
        <v>0</v>
      </c>
      <c r="J34" s="8">
        <v>0</v>
      </c>
    </row>
    <row r="35" spans="1:10" ht="53.25" customHeight="1" x14ac:dyDescent="0.25">
      <c r="A35" s="58"/>
      <c r="B35" s="76"/>
      <c r="C35" s="54" t="s">
        <v>14</v>
      </c>
      <c r="D35" s="4">
        <v>0</v>
      </c>
      <c r="E35" s="12">
        <v>0</v>
      </c>
      <c r="F35" s="13">
        <v>0</v>
      </c>
      <c r="G35" s="13">
        <v>0</v>
      </c>
      <c r="H35" s="8">
        <v>0</v>
      </c>
      <c r="I35" s="8">
        <v>0</v>
      </c>
      <c r="J35" s="8">
        <v>0</v>
      </c>
    </row>
    <row r="36" spans="1:10" ht="53.25" customHeight="1" x14ac:dyDescent="0.25">
      <c r="A36" s="58" t="s">
        <v>26</v>
      </c>
      <c r="B36" s="76"/>
      <c r="C36" s="54" t="s">
        <v>13</v>
      </c>
      <c r="D36" s="4">
        <v>0</v>
      </c>
      <c r="E36" s="12">
        <v>0</v>
      </c>
      <c r="F36" s="13">
        <v>250</v>
      </c>
      <c r="G36" s="12">
        <v>0</v>
      </c>
      <c r="H36" s="8">
        <v>500</v>
      </c>
      <c r="I36" s="8">
        <v>500</v>
      </c>
      <c r="J36" s="8">
        <v>500</v>
      </c>
    </row>
    <row r="37" spans="1:10" ht="53.25" customHeight="1" x14ac:dyDescent="0.25">
      <c r="A37" s="58"/>
      <c r="B37" s="76"/>
      <c r="C37" s="54" t="s">
        <v>14</v>
      </c>
      <c r="D37" s="4">
        <v>0</v>
      </c>
      <c r="E37" s="12">
        <v>0</v>
      </c>
      <c r="F37" s="13">
        <v>2250</v>
      </c>
      <c r="G37" s="12">
        <v>0</v>
      </c>
      <c r="H37" s="8">
        <v>1484.5</v>
      </c>
      <c r="I37" s="8">
        <v>1484.5</v>
      </c>
      <c r="J37" s="8">
        <v>1484.5</v>
      </c>
    </row>
    <row r="38" spans="1:10" ht="23.25" customHeight="1" x14ac:dyDescent="0.25">
      <c r="A38" s="58" t="s">
        <v>27</v>
      </c>
      <c r="B38" s="76"/>
      <c r="C38" s="54" t="s">
        <v>13</v>
      </c>
      <c r="D38" s="4">
        <v>0</v>
      </c>
      <c r="E38" s="12">
        <v>0</v>
      </c>
      <c r="F38" s="13">
        <v>30</v>
      </c>
      <c r="G38" s="12">
        <v>0</v>
      </c>
      <c r="H38" s="8">
        <v>0</v>
      </c>
      <c r="I38" s="8">
        <v>0</v>
      </c>
      <c r="J38" s="8">
        <v>0</v>
      </c>
    </row>
    <row r="39" spans="1:10" ht="58.5" customHeight="1" x14ac:dyDescent="0.25">
      <c r="A39" s="58"/>
      <c r="B39" s="76"/>
      <c r="C39" s="54" t="s">
        <v>14</v>
      </c>
      <c r="D39" s="4">
        <v>0</v>
      </c>
      <c r="E39" s="12">
        <v>0</v>
      </c>
      <c r="F39" s="13">
        <v>22260.2</v>
      </c>
      <c r="G39" s="12">
        <v>0</v>
      </c>
      <c r="H39" s="8">
        <v>0</v>
      </c>
      <c r="I39" s="8">
        <v>0</v>
      </c>
      <c r="J39" s="8">
        <v>0</v>
      </c>
    </row>
    <row r="40" spans="1:10" ht="25.5" customHeight="1" x14ac:dyDescent="0.25">
      <c r="A40" s="58" t="s">
        <v>84</v>
      </c>
      <c r="B40" s="76"/>
      <c r="C40" s="54" t="s">
        <v>13</v>
      </c>
      <c r="D40" s="4"/>
      <c r="E40" s="12"/>
      <c r="F40" s="13"/>
      <c r="G40" s="12"/>
      <c r="H40" s="8">
        <v>10</v>
      </c>
      <c r="I40" s="8"/>
      <c r="J40" s="8"/>
    </row>
    <row r="41" spans="1:10" ht="48.75" customHeight="1" x14ac:dyDescent="0.25">
      <c r="A41" s="58"/>
      <c r="B41" s="76"/>
      <c r="C41" s="54" t="s">
        <v>14</v>
      </c>
      <c r="D41" s="4"/>
      <c r="E41" s="12"/>
      <c r="F41" s="13"/>
      <c r="G41" s="12"/>
      <c r="H41" s="8">
        <v>2202.4</v>
      </c>
      <c r="I41" s="8"/>
      <c r="J41" s="8"/>
    </row>
    <row r="42" spans="1:10" ht="75" customHeight="1" x14ac:dyDescent="0.25">
      <c r="A42" s="53" t="s">
        <v>86</v>
      </c>
      <c r="B42" s="76"/>
      <c r="C42" s="54" t="s">
        <v>13</v>
      </c>
      <c r="D42" s="4">
        <v>0</v>
      </c>
      <c r="E42" s="12">
        <v>0</v>
      </c>
      <c r="F42" s="13">
        <v>0</v>
      </c>
      <c r="G42" s="12">
        <v>0</v>
      </c>
      <c r="H42" s="8">
        <v>5600</v>
      </c>
      <c r="I42" s="8">
        <v>0</v>
      </c>
      <c r="J42" s="8">
        <v>0</v>
      </c>
    </row>
    <row r="43" spans="1:10" ht="38.25" customHeight="1" x14ac:dyDescent="0.25">
      <c r="A43" s="58" t="s">
        <v>28</v>
      </c>
      <c r="B43" s="76"/>
      <c r="C43" s="54" t="s">
        <v>12</v>
      </c>
      <c r="D43" s="4">
        <v>44439.9</v>
      </c>
      <c r="E43" s="21">
        <v>43220.1</v>
      </c>
      <c r="F43" s="49">
        <v>90066.290000000008</v>
      </c>
      <c r="G43" s="49">
        <v>152791.1</v>
      </c>
      <c r="H43" s="49">
        <v>158314.9</v>
      </c>
      <c r="I43" s="49">
        <v>153715.1</v>
      </c>
      <c r="J43" s="49">
        <v>156019.5</v>
      </c>
    </row>
    <row r="44" spans="1:10" ht="43.5" customHeight="1" x14ac:dyDescent="0.25">
      <c r="A44" s="58"/>
      <c r="B44" s="76"/>
      <c r="C44" s="54" t="s">
        <v>13</v>
      </c>
      <c r="D44" s="4">
        <v>19008.900000000001</v>
      </c>
      <c r="E44" s="4">
        <v>18365.400000000001</v>
      </c>
      <c r="F44" s="18">
        <v>18077.939999999999</v>
      </c>
      <c r="G44" s="4">
        <v>25513.439999999999</v>
      </c>
      <c r="H44" s="4">
        <v>28661.100000000006</v>
      </c>
      <c r="I44" s="4">
        <v>28636.5</v>
      </c>
      <c r="J44" s="4">
        <v>28636.5</v>
      </c>
    </row>
    <row r="45" spans="1:10" ht="38.25" customHeight="1" x14ac:dyDescent="0.25">
      <c r="A45" s="58"/>
      <c r="B45" s="76"/>
      <c r="C45" s="54" t="s">
        <v>14</v>
      </c>
      <c r="D45" s="4">
        <v>25431</v>
      </c>
      <c r="E45" s="4">
        <v>24854.7</v>
      </c>
      <c r="F45" s="18">
        <v>45847.308590000001</v>
      </c>
      <c r="G45" s="18">
        <v>58757.087570000003</v>
      </c>
      <c r="H45" s="49">
        <v>61214.838999999993</v>
      </c>
      <c r="I45" s="18">
        <v>60254</v>
      </c>
      <c r="J45" s="18">
        <v>60738</v>
      </c>
    </row>
    <row r="46" spans="1:10" ht="37.5" customHeight="1" x14ac:dyDescent="0.25">
      <c r="A46" s="53"/>
      <c r="B46" s="76"/>
      <c r="C46" s="54" t="s">
        <v>15</v>
      </c>
      <c r="D46" s="4"/>
      <c r="E46" s="4"/>
      <c r="F46" s="18">
        <v>26141.041410000002</v>
      </c>
      <c r="G46" s="18">
        <v>68520.57243</v>
      </c>
      <c r="H46" s="49">
        <v>68438.960999999996</v>
      </c>
      <c r="I46" s="18">
        <v>64824.600000000006</v>
      </c>
      <c r="J46" s="18">
        <v>66645</v>
      </c>
    </row>
    <row r="47" spans="1:10" ht="27.75" customHeight="1" x14ac:dyDescent="0.25">
      <c r="A47" s="14" t="s">
        <v>16</v>
      </c>
      <c r="B47" s="76"/>
      <c r="C47" s="54"/>
      <c r="D47" s="4"/>
      <c r="E47" s="4"/>
      <c r="F47" s="18"/>
      <c r="G47" s="8"/>
      <c r="H47" s="8"/>
      <c r="I47" s="8"/>
      <c r="J47" s="8"/>
    </row>
    <row r="48" spans="1:10" ht="28.5" customHeight="1" x14ac:dyDescent="0.25">
      <c r="A48" s="58" t="s">
        <v>29</v>
      </c>
      <c r="B48" s="76"/>
      <c r="C48" s="54" t="s">
        <v>13</v>
      </c>
      <c r="D48" s="4">
        <v>4250</v>
      </c>
      <c r="E48" s="4">
        <v>4250</v>
      </c>
      <c r="F48" s="17">
        <v>4250</v>
      </c>
      <c r="G48" s="4">
        <v>1102.94</v>
      </c>
      <c r="H48" s="4">
        <v>1819.7</v>
      </c>
      <c r="I48" s="4">
        <v>1819.7</v>
      </c>
      <c r="J48" s="4">
        <v>1819.7</v>
      </c>
    </row>
    <row r="49" spans="1:10" ht="49.5" customHeight="1" x14ac:dyDescent="0.25">
      <c r="A49" s="58"/>
      <c r="B49" s="76"/>
      <c r="C49" s="54" t="s">
        <v>14</v>
      </c>
      <c r="D49" s="4">
        <v>2175</v>
      </c>
      <c r="E49" s="4">
        <v>2488.4</v>
      </c>
      <c r="F49" s="17">
        <v>787.16</v>
      </c>
      <c r="G49" s="4">
        <v>717.56</v>
      </c>
      <c r="H49" s="4">
        <v>845.9</v>
      </c>
      <c r="I49" s="4">
        <v>845.9</v>
      </c>
      <c r="J49" s="4">
        <v>845.9</v>
      </c>
    </row>
    <row r="50" spans="1:10" ht="15.75" customHeight="1" x14ac:dyDescent="0.25">
      <c r="A50" s="58" t="s">
        <v>30</v>
      </c>
      <c r="B50" s="76"/>
      <c r="C50" s="54" t="s">
        <v>13</v>
      </c>
      <c r="D50" s="4">
        <v>0</v>
      </c>
      <c r="E50" s="4">
        <v>0</v>
      </c>
      <c r="F50" s="17">
        <v>967.9</v>
      </c>
      <c r="G50" s="4">
        <v>20</v>
      </c>
      <c r="H50" s="4">
        <v>20</v>
      </c>
      <c r="I50" s="4">
        <v>20</v>
      </c>
      <c r="J50" s="4">
        <v>20</v>
      </c>
    </row>
    <row r="51" spans="1:10" ht="31.5" x14ac:dyDescent="0.25">
      <c r="A51" s="58"/>
      <c r="B51" s="76"/>
      <c r="C51" s="54" t="s">
        <v>14</v>
      </c>
      <c r="D51" s="4">
        <v>0</v>
      </c>
      <c r="E51" s="4">
        <v>0</v>
      </c>
      <c r="F51" s="17">
        <v>16524.5</v>
      </c>
      <c r="G51" s="4">
        <v>10786.8</v>
      </c>
      <c r="H51" s="4">
        <v>10680.1</v>
      </c>
      <c r="I51" s="4">
        <v>10680.1</v>
      </c>
      <c r="J51" s="4">
        <v>10680.1</v>
      </c>
    </row>
    <row r="52" spans="1:10" ht="15.75" customHeight="1" x14ac:dyDescent="0.25">
      <c r="A52" s="58" t="s">
        <v>31</v>
      </c>
      <c r="B52" s="76"/>
      <c r="C52" s="54" t="s">
        <v>13</v>
      </c>
      <c r="D52" s="4">
        <v>3150</v>
      </c>
      <c r="E52" s="4">
        <v>3150</v>
      </c>
      <c r="F52" s="17">
        <v>3165.1</v>
      </c>
      <c r="G52" s="4">
        <v>4684.8</v>
      </c>
      <c r="H52" s="4">
        <v>4587.5</v>
      </c>
      <c r="I52" s="4">
        <v>4587.5</v>
      </c>
      <c r="J52" s="4">
        <v>4587.5</v>
      </c>
    </row>
    <row r="53" spans="1:10" ht="38.25" customHeight="1" x14ac:dyDescent="0.25">
      <c r="A53" s="58"/>
      <c r="B53" s="76"/>
      <c r="C53" s="54" t="s">
        <v>14</v>
      </c>
      <c r="D53" s="4">
        <v>22382.3</v>
      </c>
      <c r="E53" s="4">
        <v>22366.3</v>
      </c>
      <c r="F53" s="17">
        <v>22403.8</v>
      </c>
      <c r="G53" s="4">
        <v>31180.000000000004</v>
      </c>
      <c r="H53" s="4">
        <v>31496.2</v>
      </c>
      <c r="I53" s="4">
        <v>31496.2</v>
      </c>
      <c r="J53" s="4">
        <v>31496.2</v>
      </c>
    </row>
    <row r="54" spans="1:10" ht="58.5" customHeight="1" x14ac:dyDescent="0.25">
      <c r="A54" s="53" t="s">
        <v>32</v>
      </c>
      <c r="B54" s="76"/>
      <c r="C54" s="54" t="s">
        <v>13</v>
      </c>
      <c r="D54" s="8">
        <v>2759.37</v>
      </c>
      <c r="E54" s="4">
        <v>3208</v>
      </c>
      <c r="F54" s="18">
        <v>746.86</v>
      </c>
      <c r="G54" s="50">
        <v>2580.21</v>
      </c>
      <c r="H54" s="4">
        <v>3029.9</v>
      </c>
      <c r="I54" s="4">
        <v>3029.9</v>
      </c>
      <c r="J54" s="4">
        <v>3029.9</v>
      </c>
    </row>
    <row r="55" spans="1:10" ht="21" customHeight="1" x14ac:dyDescent="0.25">
      <c r="A55" s="58" t="s">
        <v>33</v>
      </c>
      <c r="B55" s="76"/>
      <c r="C55" s="54" t="s">
        <v>13</v>
      </c>
      <c r="D55" s="8" t="s">
        <v>34</v>
      </c>
      <c r="E55" s="4" t="s">
        <v>34</v>
      </c>
      <c r="F55" s="19">
        <v>32.299999999999997</v>
      </c>
      <c r="G55" s="4">
        <v>72.099999999999994</v>
      </c>
      <c r="H55" s="4">
        <v>71.2</v>
      </c>
      <c r="I55" s="4">
        <v>71.2</v>
      </c>
      <c r="J55" s="4">
        <v>71.2</v>
      </c>
    </row>
    <row r="56" spans="1:10" ht="24.75" customHeight="1" x14ac:dyDescent="0.25">
      <c r="A56" s="58"/>
      <c r="B56" s="76"/>
      <c r="C56" s="54" t="s">
        <v>14</v>
      </c>
      <c r="D56" s="8"/>
      <c r="E56" s="4"/>
      <c r="F56" s="13">
        <v>6131.8485899999996</v>
      </c>
      <c r="G56" s="4">
        <v>16072.727569999999</v>
      </c>
      <c r="H56" s="4">
        <v>18192.638999999999</v>
      </c>
      <c r="I56" s="4">
        <v>17231.8</v>
      </c>
      <c r="J56" s="4">
        <v>17715.8</v>
      </c>
    </row>
    <row r="57" spans="1:10" ht="36.75" customHeight="1" x14ac:dyDescent="0.25">
      <c r="A57" s="58"/>
      <c r="B57" s="76"/>
      <c r="C57" s="54" t="s">
        <v>15</v>
      </c>
      <c r="D57" s="8"/>
      <c r="E57" s="4"/>
      <c r="F57" s="13">
        <v>26141.041410000002</v>
      </c>
      <c r="G57" s="4">
        <v>68520.57243</v>
      </c>
      <c r="H57" s="4">
        <v>68438.960999999996</v>
      </c>
      <c r="I57" s="4">
        <v>64824.600000000006</v>
      </c>
      <c r="J57" s="4">
        <v>66645</v>
      </c>
    </row>
    <row r="58" spans="1:10" ht="51.75" customHeight="1" x14ac:dyDescent="0.25">
      <c r="A58" s="20" t="s">
        <v>35</v>
      </c>
      <c r="B58" s="76"/>
      <c r="C58" s="54" t="s">
        <v>13</v>
      </c>
      <c r="D58" s="4">
        <v>5591.6</v>
      </c>
      <c r="E58" s="12">
        <v>4893.05</v>
      </c>
      <c r="F58" s="13">
        <v>2748.9</v>
      </c>
      <c r="G58" s="12">
        <v>3985</v>
      </c>
      <c r="H58" s="12">
        <v>4090.7</v>
      </c>
      <c r="I58" s="4">
        <v>4090.7</v>
      </c>
      <c r="J58" s="4">
        <v>4090.7</v>
      </c>
    </row>
    <row r="59" spans="1:10" ht="22.5" customHeight="1" x14ac:dyDescent="0.25">
      <c r="A59" s="58" t="s">
        <v>36</v>
      </c>
      <c r="B59" s="76"/>
      <c r="C59" s="54" t="s">
        <v>12</v>
      </c>
      <c r="D59" s="8">
        <v>25718.639999999999</v>
      </c>
      <c r="E59" s="12">
        <v>27649.360000000001</v>
      </c>
      <c r="F59" s="13">
        <v>28431.200000000001</v>
      </c>
      <c r="G59" s="13">
        <v>29624.18</v>
      </c>
      <c r="H59" s="13">
        <v>30078.1</v>
      </c>
      <c r="I59" s="4">
        <v>29621.9</v>
      </c>
      <c r="J59" s="4">
        <v>29621.9</v>
      </c>
    </row>
    <row r="60" spans="1:10" ht="18.75" customHeight="1" x14ac:dyDescent="0.25">
      <c r="A60" s="58"/>
      <c r="B60" s="76"/>
      <c r="C60" s="54" t="s">
        <v>13</v>
      </c>
      <c r="D60" s="4">
        <v>23361.4</v>
      </c>
      <c r="E60" s="12">
        <v>25603.06</v>
      </c>
      <c r="F60" s="13">
        <v>28431.200000000001</v>
      </c>
      <c r="G60" s="12">
        <v>29624.18</v>
      </c>
      <c r="H60" s="12">
        <v>30078.1</v>
      </c>
      <c r="I60" s="4">
        <v>29621.9</v>
      </c>
      <c r="J60" s="4">
        <v>29621.9</v>
      </c>
    </row>
    <row r="61" spans="1:10" ht="82.5" customHeight="1" x14ac:dyDescent="0.25">
      <c r="A61" s="58"/>
      <c r="B61" s="76"/>
      <c r="C61" s="54" t="s">
        <v>14</v>
      </c>
      <c r="D61" s="8">
        <v>2357.2399999999998</v>
      </c>
      <c r="E61" s="12">
        <v>2046.3</v>
      </c>
      <c r="F61" s="13">
        <v>0</v>
      </c>
      <c r="G61" s="12">
        <v>0</v>
      </c>
      <c r="H61" s="12">
        <v>0</v>
      </c>
      <c r="I61" s="4">
        <v>0</v>
      </c>
      <c r="J61" s="4">
        <v>0</v>
      </c>
    </row>
    <row r="62" spans="1:10" ht="60.75" customHeight="1" x14ac:dyDescent="0.25">
      <c r="A62" s="58" t="s">
        <v>37</v>
      </c>
      <c r="B62" s="76"/>
      <c r="C62" s="54" t="s">
        <v>12</v>
      </c>
      <c r="D62" s="8">
        <v>45933.75</v>
      </c>
      <c r="E62" s="12">
        <v>43237.9</v>
      </c>
      <c r="F62" s="13">
        <v>44203.180000000008</v>
      </c>
      <c r="G62" s="12">
        <v>51135.8</v>
      </c>
      <c r="H62" s="12">
        <v>65723.5</v>
      </c>
      <c r="I62" s="4">
        <v>65723.5</v>
      </c>
      <c r="J62" s="4">
        <v>65723.5</v>
      </c>
    </row>
    <row r="63" spans="1:10" ht="72" customHeight="1" x14ac:dyDescent="0.25">
      <c r="A63" s="58"/>
      <c r="B63" s="76"/>
      <c r="C63" s="54" t="s">
        <v>13</v>
      </c>
      <c r="D63" s="4">
        <v>2215</v>
      </c>
      <c r="E63" s="21">
        <v>1143.2</v>
      </c>
      <c r="F63" s="19">
        <v>404.98</v>
      </c>
      <c r="G63" s="19">
        <v>81.099999999999994</v>
      </c>
      <c r="H63" s="19">
        <v>4214.6000000000004</v>
      </c>
      <c r="I63" s="4">
        <v>4214.6000000000004</v>
      </c>
      <c r="J63" s="4">
        <v>4214.6000000000004</v>
      </c>
    </row>
    <row r="64" spans="1:10" ht="142.5" customHeight="1" x14ac:dyDescent="0.25">
      <c r="A64" s="58"/>
      <c r="B64" s="76"/>
      <c r="C64" s="54" t="s">
        <v>14</v>
      </c>
      <c r="D64" s="8">
        <v>43718.75</v>
      </c>
      <c r="E64" s="21">
        <v>42094.7</v>
      </c>
      <c r="F64" s="19">
        <v>43798.200000000004</v>
      </c>
      <c r="G64" s="19">
        <v>51054.700000000004</v>
      </c>
      <c r="H64" s="19">
        <v>61508.9</v>
      </c>
      <c r="I64" s="4">
        <v>61508.9</v>
      </c>
      <c r="J64" s="4">
        <v>61508.9</v>
      </c>
    </row>
    <row r="65" spans="1:10" ht="69.75" customHeight="1" x14ac:dyDescent="0.25">
      <c r="A65" s="14" t="s">
        <v>16</v>
      </c>
      <c r="B65" s="76"/>
      <c r="C65" s="54"/>
      <c r="D65" s="4"/>
      <c r="E65" s="4"/>
      <c r="F65" s="17"/>
      <c r="G65" s="4"/>
      <c r="H65" s="4"/>
      <c r="I65" s="4">
        <v>0</v>
      </c>
      <c r="J65" s="4">
        <v>0</v>
      </c>
    </row>
    <row r="66" spans="1:10" ht="90" customHeight="1" x14ac:dyDescent="0.25">
      <c r="A66" s="53" t="s">
        <v>38</v>
      </c>
      <c r="B66" s="76"/>
      <c r="C66" s="54" t="s">
        <v>14</v>
      </c>
      <c r="D66" s="4">
        <v>31420.6</v>
      </c>
      <c r="E66" s="12">
        <v>30248.7</v>
      </c>
      <c r="F66" s="13">
        <v>28243.9</v>
      </c>
      <c r="G66" s="12">
        <v>28243.9</v>
      </c>
      <c r="H66" s="12">
        <v>28243.9</v>
      </c>
      <c r="I66" s="4">
        <v>28243.9</v>
      </c>
      <c r="J66" s="4">
        <v>28243.9</v>
      </c>
    </row>
    <row r="67" spans="1:10" ht="23.25" customHeight="1" x14ac:dyDescent="0.25">
      <c r="A67" s="58" t="s">
        <v>39</v>
      </c>
      <c r="B67" s="76"/>
      <c r="C67" s="54" t="s">
        <v>13</v>
      </c>
      <c r="D67" s="4">
        <v>290</v>
      </c>
      <c r="E67" s="12">
        <v>160.80000000000001</v>
      </c>
      <c r="F67" s="13">
        <v>92.18</v>
      </c>
      <c r="G67" s="12">
        <v>81.099999999999994</v>
      </c>
      <c r="H67" s="12">
        <v>4214.6000000000004</v>
      </c>
      <c r="I67" s="4">
        <v>4214.6000000000004</v>
      </c>
      <c r="J67" s="4">
        <v>4214.6000000000004</v>
      </c>
    </row>
    <row r="68" spans="1:10" ht="107.25" customHeight="1" x14ac:dyDescent="0.25">
      <c r="A68" s="58"/>
      <c r="B68" s="76"/>
      <c r="C68" s="54" t="s">
        <v>14</v>
      </c>
      <c r="D68" s="4">
        <v>1685.7</v>
      </c>
      <c r="E68" s="12">
        <v>1071.2</v>
      </c>
      <c r="F68" s="13">
        <v>600.4</v>
      </c>
      <c r="G68" s="12">
        <v>389.9</v>
      </c>
      <c r="H68" s="12">
        <v>10310.6</v>
      </c>
      <c r="I68" s="4">
        <v>10310.6</v>
      </c>
      <c r="J68" s="4">
        <v>10310.6</v>
      </c>
    </row>
    <row r="69" spans="1:10" ht="153.75" customHeight="1" x14ac:dyDescent="0.25">
      <c r="A69" s="20" t="s">
        <v>40</v>
      </c>
      <c r="B69" s="76"/>
      <c r="C69" s="54" t="s">
        <v>13</v>
      </c>
      <c r="D69" s="4">
        <v>1925</v>
      </c>
      <c r="E69" s="12">
        <v>982.4</v>
      </c>
      <c r="F69" s="13">
        <v>312.8</v>
      </c>
      <c r="G69" s="12">
        <v>0</v>
      </c>
      <c r="H69" s="12">
        <v>0</v>
      </c>
      <c r="I69" s="4">
        <v>0</v>
      </c>
      <c r="J69" s="4">
        <v>0</v>
      </c>
    </row>
    <row r="70" spans="1:10" ht="77.25" customHeight="1" x14ac:dyDescent="0.25">
      <c r="A70" s="53" t="s">
        <v>41</v>
      </c>
      <c r="B70" s="76"/>
      <c r="C70" s="54" t="s">
        <v>14</v>
      </c>
      <c r="D70" s="8">
        <v>10612.45</v>
      </c>
      <c r="E70" s="12">
        <v>10774.8</v>
      </c>
      <c r="F70" s="13">
        <v>14953.9</v>
      </c>
      <c r="G70" s="12">
        <v>22420.9</v>
      </c>
      <c r="H70" s="12">
        <v>22954.400000000001</v>
      </c>
      <c r="I70" s="4">
        <v>22954.400000000001</v>
      </c>
      <c r="J70" s="4">
        <v>22954.400000000001</v>
      </c>
    </row>
    <row r="71" spans="1:10" ht="38.25" customHeight="1" x14ac:dyDescent="0.25">
      <c r="A71" s="58" t="s">
        <v>42</v>
      </c>
      <c r="B71" s="76"/>
      <c r="C71" s="54" t="s">
        <v>12</v>
      </c>
      <c r="D71" s="8">
        <v>0</v>
      </c>
      <c r="E71" s="11">
        <v>1247.1899999999998</v>
      </c>
      <c r="F71" s="18">
        <v>0</v>
      </c>
      <c r="G71" s="8">
        <v>0</v>
      </c>
      <c r="H71" s="8">
        <v>0</v>
      </c>
      <c r="I71" s="4">
        <v>0</v>
      </c>
      <c r="J71" s="4">
        <v>0</v>
      </c>
    </row>
    <row r="72" spans="1:10" ht="21" customHeight="1" x14ac:dyDescent="0.25">
      <c r="A72" s="58"/>
      <c r="B72" s="76"/>
      <c r="C72" s="54" t="s">
        <v>13</v>
      </c>
      <c r="D72" s="8">
        <v>0</v>
      </c>
      <c r="E72" s="11">
        <v>48.09</v>
      </c>
      <c r="F72" s="18">
        <v>0</v>
      </c>
      <c r="G72" s="8">
        <v>0</v>
      </c>
      <c r="H72" s="8">
        <v>0</v>
      </c>
      <c r="I72" s="4">
        <v>0</v>
      </c>
      <c r="J72" s="4">
        <v>0</v>
      </c>
    </row>
    <row r="73" spans="1:10" ht="29.25" customHeight="1" x14ac:dyDescent="0.25">
      <c r="A73" s="58"/>
      <c r="B73" s="76"/>
      <c r="C73" s="54" t="s">
        <v>14</v>
      </c>
      <c r="D73" s="8">
        <v>0</v>
      </c>
      <c r="E73" s="11">
        <v>1199.0999999999999</v>
      </c>
      <c r="F73" s="18">
        <v>0</v>
      </c>
      <c r="G73" s="8">
        <v>0</v>
      </c>
      <c r="H73" s="8">
        <v>0</v>
      </c>
      <c r="I73" s="4">
        <v>0</v>
      </c>
      <c r="J73" s="4">
        <v>0</v>
      </c>
    </row>
    <row r="74" spans="1:10" ht="29.25" customHeight="1" x14ac:dyDescent="0.25">
      <c r="A74" s="14" t="s">
        <v>16</v>
      </c>
      <c r="B74" s="76"/>
      <c r="C74" s="54"/>
      <c r="D74" s="8"/>
      <c r="E74" s="11"/>
      <c r="F74" s="18">
        <v>0</v>
      </c>
      <c r="G74" s="8">
        <v>0</v>
      </c>
      <c r="H74" s="8">
        <v>0</v>
      </c>
      <c r="I74" s="4">
        <v>0</v>
      </c>
      <c r="J74" s="4">
        <v>0</v>
      </c>
    </row>
    <row r="75" spans="1:10" ht="18.75" customHeight="1" x14ac:dyDescent="0.25">
      <c r="A75" s="58" t="s">
        <v>19</v>
      </c>
      <c r="B75" s="76"/>
      <c r="C75" s="54" t="s">
        <v>13</v>
      </c>
      <c r="D75" s="8">
        <v>0</v>
      </c>
      <c r="E75" s="11">
        <v>48.09</v>
      </c>
      <c r="F75" s="18">
        <v>0</v>
      </c>
      <c r="G75" s="8">
        <v>0</v>
      </c>
      <c r="H75" s="8">
        <v>0</v>
      </c>
      <c r="I75" s="4">
        <v>0</v>
      </c>
      <c r="J75" s="4">
        <v>0</v>
      </c>
    </row>
    <row r="76" spans="1:10" ht="53.25" customHeight="1" x14ac:dyDescent="0.25">
      <c r="A76" s="58"/>
      <c r="B76" s="76"/>
      <c r="C76" s="54" t="s">
        <v>14</v>
      </c>
      <c r="D76" s="8">
        <v>0</v>
      </c>
      <c r="E76" s="11">
        <v>1199.0999999999999</v>
      </c>
      <c r="F76" s="18">
        <v>0</v>
      </c>
      <c r="G76" s="8">
        <v>0</v>
      </c>
      <c r="H76" s="8">
        <v>0</v>
      </c>
      <c r="I76" s="4">
        <v>0</v>
      </c>
      <c r="J76" s="4">
        <v>0</v>
      </c>
    </row>
    <row r="77" spans="1:10" ht="49.5" customHeight="1" x14ac:dyDescent="0.25">
      <c r="A77" s="58" t="s">
        <v>43</v>
      </c>
      <c r="B77" s="76"/>
      <c r="C77" s="54" t="s">
        <v>12</v>
      </c>
      <c r="D77" s="8">
        <v>0</v>
      </c>
      <c r="E77" s="11">
        <v>375</v>
      </c>
      <c r="F77" s="18">
        <v>0</v>
      </c>
      <c r="G77" s="8">
        <v>0</v>
      </c>
      <c r="H77" s="8">
        <v>0</v>
      </c>
      <c r="I77" s="4">
        <v>0</v>
      </c>
      <c r="J77" s="4">
        <v>0</v>
      </c>
    </row>
    <row r="78" spans="1:10" ht="49.5" customHeight="1" x14ac:dyDescent="0.25">
      <c r="A78" s="58"/>
      <c r="B78" s="76"/>
      <c r="C78" s="54" t="s">
        <v>13</v>
      </c>
      <c r="D78" s="8">
        <v>0</v>
      </c>
      <c r="E78" s="11">
        <v>20</v>
      </c>
      <c r="F78" s="17">
        <v>0</v>
      </c>
      <c r="G78" s="4">
        <v>0</v>
      </c>
      <c r="H78" s="4">
        <v>0</v>
      </c>
      <c r="I78" s="4">
        <v>0</v>
      </c>
      <c r="J78" s="4">
        <v>0</v>
      </c>
    </row>
    <row r="79" spans="1:10" ht="65.25" customHeight="1" x14ac:dyDescent="0.25">
      <c r="A79" s="58"/>
      <c r="B79" s="76"/>
      <c r="C79" s="54" t="s">
        <v>14</v>
      </c>
      <c r="D79" s="8">
        <v>0</v>
      </c>
      <c r="E79" s="11">
        <v>355</v>
      </c>
      <c r="F79" s="17">
        <v>0</v>
      </c>
      <c r="G79" s="4">
        <v>0</v>
      </c>
      <c r="H79" s="4">
        <v>0</v>
      </c>
      <c r="I79" s="4">
        <v>0</v>
      </c>
      <c r="J79" s="4">
        <v>0</v>
      </c>
    </row>
    <row r="80" spans="1:10" ht="65.25" customHeight="1" x14ac:dyDescent="0.25">
      <c r="A80" s="14" t="s">
        <v>16</v>
      </c>
      <c r="B80" s="76"/>
      <c r="C80" s="54"/>
      <c r="D80" s="8"/>
      <c r="E80" s="4"/>
      <c r="F80" s="17"/>
      <c r="G80" s="4"/>
      <c r="H80" s="4"/>
      <c r="I80" s="4">
        <v>0</v>
      </c>
      <c r="J80" s="4">
        <v>0</v>
      </c>
    </row>
    <row r="81" spans="1:10" ht="18.75" customHeight="1" x14ac:dyDescent="0.25">
      <c r="A81" s="58" t="s">
        <v>44</v>
      </c>
      <c r="B81" s="76"/>
      <c r="C81" s="54" t="s">
        <v>13</v>
      </c>
      <c r="D81" s="8">
        <v>0</v>
      </c>
      <c r="E81" s="12">
        <v>20</v>
      </c>
      <c r="F81" s="13">
        <v>0</v>
      </c>
      <c r="G81" s="12">
        <v>0</v>
      </c>
      <c r="H81" s="12">
        <v>0</v>
      </c>
      <c r="I81" s="4">
        <v>0</v>
      </c>
      <c r="J81" s="4">
        <v>0</v>
      </c>
    </row>
    <row r="82" spans="1:10" ht="74.25" customHeight="1" x14ac:dyDescent="0.25">
      <c r="A82" s="58"/>
      <c r="B82" s="76"/>
      <c r="C82" s="54" t="s">
        <v>14</v>
      </c>
      <c r="D82" s="8">
        <v>0</v>
      </c>
      <c r="E82" s="12">
        <v>355</v>
      </c>
      <c r="F82" s="13">
        <v>0</v>
      </c>
      <c r="G82" s="12">
        <v>0</v>
      </c>
      <c r="H82" s="12">
        <v>0</v>
      </c>
      <c r="I82" s="4">
        <v>0</v>
      </c>
      <c r="J82" s="4">
        <v>0</v>
      </c>
    </row>
    <row r="83" spans="1:10" ht="65.25" customHeight="1" x14ac:dyDescent="0.25">
      <c r="A83" s="77" t="s">
        <v>45</v>
      </c>
      <c r="B83" s="76"/>
      <c r="C83" s="54" t="s">
        <v>12</v>
      </c>
      <c r="D83" s="8">
        <v>0</v>
      </c>
      <c r="E83" s="8">
        <v>0</v>
      </c>
      <c r="F83" s="8">
        <v>22479.210000000003</v>
      </c>
      <c r="G83" s="8">
        <v>0</v>
      </c>
      <c r="H83" s="8">
        <v>0</v>
      </c>
      <c r="I83" s="4">
        <v>0</v>
      </c>
      <c r="J83" s="4">
        <v>0</v>
      </c>
    </row>
    <row r="84" spans="1:10" ht="18.75" customHeight="1" x14ac:dyDescent="0.25">
      <c r="A84" s="77"/>
      <c r="B84" s="76"/>
      <c r="C84" s="54" t="s">
        <v>13</v>
      </c>
      <c r="D84" s="8">
        <v>0</v>
      </c>
      <c r="E84" s="8">
        <v>0</v>
      </c>
      <c r="F84" s="8">
        <v>2968.81</v>
      </c>
      <c r="G84" s="8">
        <v>0</v>
      </c>
      <c r="H84" s="8">
        <v>0</v>
      </c>
      <c r="I84" s="8">
        <v>0</v>
      </c>
      <c r="J84" s="8">
        <v>0</v>
      </c>
    </row>
    <row r="85" spans="1:10" ht="25.5" customHeight="1" x14ac:dyDescent="0.25">
      <c r="A85" s="77"/>
      <c r="B85" s="76"/>
      <c r="C85" s="54" t="s">
        <v>14</v>
      </c>
      <c r="D85" s="8"/>
      <c r="E85" s="8"/>
      <c r="F85" s="8">
        <v>19510.400000000001</v>
      </c>
      <c r="G85" s="8"/>
      <c r="H85" s="8"/>
      <c r="I85" s="8"/>
      <c r="J85" s="8"/>
    </row>
    <row r="86" spans="1:10" x14ac:dyDescent="0.25">
      <c r="A86" s="14" t="s">
        <v>16</v>
      </c>
      <c r="B86" s="76"/>
      <c r="C86" s="54"/>
      <c r="D86" s="8"/>
      <c r="E86" s="4"/>
      <c r="F86" s="17"/>
      <c r="G86" s="4"/>
      <c r="H86" s="4"/>
      <c r="I86" s="4"/>
      <c r="J86" s="4"/>
    </row>
    <row r="87" spans="1:10" ht="15.75" customHeight="1" x14ac:dyDescent="0.25">
      <c r="A87" s="77" t="s">
        <v>46</v>
      </c>
      <c r="B87" s="76"/>
      <c r="C87" s="54" t="s">
        <v>13</v>
      </c>
      <c r="D87" s="8"/>
      <c r="E87" s="8"/>
      <c r="F87" s="8">
        <v>19.54</v>
      </c>
      <c r="G87" s="8"/>
      <c r="H87" s="8"/>
      <c r="I87" s="8"/>
      <c r="J87" s="8"/>
    </row>
    <row r="88" spans="1:10" s="6" customFormat="1" ht="30.75" customHeight="1" x14ac:dyDescent="0.2">
      <c r="A88" s="77"/>
      <c r="B88" s="76"/>
      <c r="C88" s="54" t="s">
        <v>14</v>
      </c>
      <c r="D88" s="8"/>
      <c r="E88" s="8"/>
      <c r="F88" s="8">
        <v>19510.399999999998</v>
      </c>
      <c r="G88" s="8"/>
      <c r="H88" s="8"/>
      <c r="I88" s="8"/>
      <c r="J88" s="8"/>
    </row>
    <row r="89" spans="1:10" s="6" customFormat="1" ht="23.25" customHeight="1" x14ac:dyDescent="0.2">
      <c r="A89" s="78" t="s">
        <v>87</v>
      </c>
      <c r="B89" s="76"/>
      <c r="C89" s="54" t="s">
        <v>12</v>
      </c>
      <c r="D89" s="8">
        <v>0</v>
      </c>
      <c r="E89" s="11">
        <v>0</v>
      </c>
      <c r="F89" s="18">
        <v>0</v>
      </c>
      <c r="G89" s="8">
        <v>0</v>
      </c>
      <c r="H89" s="12">
        <v>30771.989999999998</v>
      </c>
      <c r="I89" s="4">
        <v>0</v>
      </c>
      <c r="J89" s="4">
        <v>0</v>
      </c>
    </row>
    <row r="90" spans="1:10" x14ac:dyDescent="0.25">
      <c r="A90" s="78"/>
      <c r="B90" s="76"/>
      <c r="C90" s="54" t="s">
        <v>13</v>
      </c>
      <c r="D90" s="8">
        <v>0</v>
      </c>
      <c r="E90" s="11">
        <v>0</v>
      </c>
      <c r="F90" s="18">
        <v>0</v>
      </c>
      <c r="G90" s="8">
        <v>0</v>
      </c>
      <c r="H90" s="12">
        <v>880.49</v>
      </c>
      <c r="I90" s="8"/>
      <c r="J90" s="8"/>
    </row>
    <row r="91" spans="1:10" ht="31.5" x14ac:dyDescent="0.25">
      <c r="A91" s="78"/>
      <c r="B91" s="76"/>
      <c r="C91" s="54" t="s">
        <v>14</v>
      </c>
      <c r="D91" s="8">
        <v>0</v>
      </c>
      <c r="E91" s="11">
        <v>0</v>
      </c>
      <c r="F91" s="18">
        <v>0</v>
      </c>
      <c r="G91" s="8">
        <v>0</v>
      </c>
      <c r="H91" s="12">
        <v>6277.2157100000004</v>
      </c>
      <c r="I91" s="8"/>
      <c r="J91" s="8"/>
    </row>
    <row r="92" spans="1:10" ht="15.75" customHeight="1" x14ac:dyDescent="0.25">
      <c r="A92" s="78"/>
      <c r="B92" s="76"/>
      <c r="C92" s="54" t="s">
        <v>15</v>
      </c>
      <c r="D92" s="8">
        <v>0</v>
      </c>
      <c r="E92" s="11">
        <v>0</v>
      </c>
      <c r="F92" s="18">
        <v>0</v>
      </c>
      <c r="G92" s="8">
        <v>0</v>
      </c>
      <c r="H92" s="12">
        <v>23614.28429</v>
      </c>
      <c r="I92" s="8"/>
      <c r="J92" s="8"/>
    </row>
    <row r="93" spans="1:10" x14ac:dyDescent="0.25">
      <c r="A93" s="46" t="s">
        <v>16</v>
      </c>
      <c r="B93" s="76"/>
      <c r="C93" s="54"/>
      <c r="D93" s="8">
        <v>0</v>
      </c>
      <c r="E93" s="11">
        <v>0</v>
      </c>
      <c r="F93" s="18">
        <v>0</v>
      </c>
      <c r="G93" s="8">
        <v>0</v>
      </c>
      <c r="H93" s="12"/>
      <c r="I93" s="8"/>
      <c r="J93" s="8"/>
    </row>
    <row r="94" spans="1:10" x14ac:dyDescent="0.25">
      <c r="A94" s="78" t="s">
        <v>88</v>
      </c>
      <c r="B94" s="76"/>
      <c r="C94" s="54" t="s">
        <v>13</v>
      </c>
      <c r="D94" s="8">
        <v>0</v>
      </c>
      <c r="E94" s="8">
        <v>0</v>
      </c>
      <c r="F94" s="8">
        <v>0</v>
      </c>
      <c r="G94" s="8">
        <v>0</v>
      </c>
      <c r="H94" s="12">
        <v>880.49</v>
      </c>
      <c r="I94" s="8">
        <v>0</v>
      </c>
      <c r="J94" s="8">
        <v>0</v>
      </c>
    </row>
    <row r="95" spans="1:10" ht="31.5" x14ac:dyDescent="0.25">
      <c r="A95" s="78"/>
      <c r="B95" s="76"/>
      <c r="C95" s="54" t="s">
        <v>14</v>
      </c>
      <c r="D95" s="8">
        <v>0</v>
      </c>
      <c r="E95" s="8">
        <v>0</v>
      </c>
      <c r="F95" s="8">
        <v>0</v>
      </c>
      <c r="G95" s="8">
        <v>0</v>
      </c>
      <c r="H95" s="12">
        <v>6277.2157100000004</v>
      </c>
      <c r="I95" s="8"/>
      <c r="J95" s="8"/>
    </row>
    <row r="96" spans="1:10" ht="31.5" x14ac:dyDescent="0.25">
      <c r="A96" s="78"/>
      <c r="B96" s="76"/>
      <c r="C96" s="54" t="s">
        <v>15</v>
      </c>
      <c r="D96" s="8">
        <v>0</v>
      </c>
      <c r="E96" s="8">
        <v>0</v>
      </c>
      <c r="F96" s="8">
        <v>0</v>
      </c>
      <c r="G96" s="8">
        <v>0</v>
      </c>
      <c r="H96" s="12">
        <v>23614.28429</v>
      </c>
      <c r="I96" s="8"/>
      <c r="J96" s="8"/>
    </row>
    <row r="97" spans="1:10" x14ac:dyDescent="0.25">
      <c r="A97" s="53" t="s">
        <v>47</v>
      </c>
      <c r="B97" s="76"/>
      <c r="C97" s="54"/>
      <c r="D97" s="8">
        <v>2023703.39</v>
      </c>
      <c r="E97" s="12">
        <v>2161793.2389999996</v>
      </c>
      <c r="F97" s="13">
        <v>2345164.5900000003</v>
      </c>
      <c r="G97" s="13">
        <v>2530796.5030000005</v>
      </c>
      <c r="H97" s="13">
        <v>2563999.3999999994</v>
      </c>
      <c r="I97" s="13">
        <v>2492507.7000000002</v>
      </c>
      <c r="J97" s="13">
        <v>2515181.9</v>
      </c>
    </row>
    <row r="98" spans="1:10" x14ac:dyDescent="0.25">
      <c r="A98" s="57" t="s">
        <v>16</v>
      </c>
      <c r="B98" s="76"/>
      <c r="C98" s="54" t="s">
        <v>13</v>
      </c>
      <c r="D98" s="8">
        <v>357270.46</v>
      </c>
      <c r="E98" s="12">
        <v>371766.27900000004</v>
      </c>
      <c r="F98" s="13">
        <v>734903.02999999991</v>
      </c>
      <c r="G98" s="13">
        <v>821179.28299999994</v>
      </c>
      <c r="H98" s="13">
        <v>811578.89999999979</v>
      </c>
      <c r="I98" s="13">
        <v>785196.99999999988</v>
      </c>
      <c r="J98" s="13">
        <v>787226.99999999988</v>
      </c>
    </row>
    <row r="99" spans="1:10" ht="31.5" x14ac:dyDescent="0.25">
      <c r="A99" s="57"/>
      <c r="B99" s="76"/>
      <c r="C99" s="54" t="s">
        <v>14</v>
      </c>
      <c r="D99" s="8">
        <v>1666432.93</v>
      </c>
      <c r="E99" s="12">
        <v>1789597.5793399999</v>
      </c>
      <c r="F99" s="13">
        <v>1562208.4185900001</v>
      </c>
      <c r="G99" s="13">
        <v>1573907.5875700002</v>
      </c>
      <c r="H99" s="13">
        <v>1593178.1547099997</v>
      </c>
      <c r="I99" s="13">
        <v>1575297.0000000002</v>
      </c>
      <c r="J99" s="13">
        <v>1588427.4000000001</v>
      </c>
    </row>
    <row r="100" spans="1:10" ht="31.5" x14ac:dyDescent="0.25">
      <c r="A100" s="57"/>
      <c r="B100" s="76"/>
      <c r="C100" s="54" t="s">
        <v>15</v>
      </c>
      <c r="D100" s="11">
        <v>0</v>
      </c>
      <c r="E100" s="11">
        <v>429.38065999999998</v>
      </c>
      <c r="F100" s="30">
        <v>48053.141409999997</v>
      </c>
      <c r="G100" s="30">
        <v>135709.63243</v>
      </c>
      <c r="H100" s="30">
        <v>159242.34529</v>
      </c>
      <c r="I100" s="30">
        <v>132013.70000000001</v>
      </c>
      <c r="J100" s="30">
        <v>139527.5</v>
      </c>
    </row>
  </sheetData>
  <mergeCells count="40">
    <mergeCell ref="A98:A100"/>
    <mergeCell ref="A81:A82"/>
    <mergeCell ref="A83:A85"/>
    <mergeCell ref="A87:A88"/>
    <mergeCell ref="A89:A92"/>
    <mergeCell ref="A94:A96"/>
    <mergeCell ref="A34:A35"/>
    <mergeCell ref="A36:A37"/>
    <mergeCell ref="G1:I1"/>
    <mergeCell ref="C2:F2"/>
    <mergeCell ref="G2:I2"/>
    <mergeCell ref="A21:A22"/>
    <mergeCell ref="C1:F1"/>
    <mergeCell ref="A38:A39"/>
    <mergeCell ref="A28:A29"/>
    <mergeCell ref="A30:A31"/>
    <mergeCell ref="A32:A33"/>
    <mergeCell ref="G3:I3"/>
    <mergeCell ref="A4:I4"/>
    <mergeCell ref="D5:I5"/>
    <mergeCell ref="C3:F3"/>
    <mergeCell ref="A7:J7"/>
    <mergeCell ref="A8:J8"/>
    <mergeCell ref="A9:A11"/>
    <mergeCell ref="B9:B100"/>
    <mergeCell ref="A16:A19"/>
    <mergeCell ref="A23:A24"/>
    <mergeCell ref="A25:A27"/>
    <mergeCell ref="A40:A41"/>
    <mergeCell ref="A43:A45"/>
    <mergeCell ref="A52:A53"/>
    <mergeCell ref="A48:A49"/>
    <mergeCell ref="A50:A51"/>
    <mergeCell ref="A55:A57"/>
    <mergeCell ref="A77:A79"/>
    <mergeCell ref="A59:A61"/>
    <mergeCell ref="A62:A64"/>
    <mergeCell ref="A67:A68"/>
    <mergeCell ref="A71:A73"/>
    <mergeCell ref="A75:A76"/>
  </mergeCells>
  <pageMargins left="0.64" right="0.17" top="0.23" bottom="0.22" header="0.2" footer="0.21"/>
  <pageSetup paperSize="9" scale="40" fitToHeight="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22"/>
  <sheetViews>
    <sheetView zoomScale="75" workbookViewId="0">
      <pane xSplit="3" ySplit="4" topLeftCell="D14" activePane="bottomRight" state="frozen"/>
      <selection pane="topRight" activeCell="C1" sqref="C1"/>
      <selection pane="bottomLeft" activeCell="A2" sqref="A2"/>
      <selection pane="bottomRight" activeCell="I19" sqref="I19"/>
    </sheetView>
  </sheetViews>
  <sheetFormatPr defaultRowHeight="15.75" x14ac:dyDescent="0.25"/>
  <cols>
    <col min="1" max="1" width="47.140625" style="1" customWidth="1"/>
    <col min="2" max="2" width="27.140625" style="47" customWidth="1"/>
    <col min="3" max="3" width="22.140625" style="2" customWidth="1"/>
    <col min="4" max="4" width="19" style="3" customWidth="1"/>
    <col min="5" max="5" width="21.42578125" style="23" customWidth="1"/>
    <col min="6" max="6" width="20.7109375" style="24" customWidth="1"/>
    <col min="7" max="7" width="20.140625" style="2" customWidth="1"/>
    <col min="8" max="9" width="22" style="2" customWidth="1"/>
    <col min="10" max="10" width="26.140625" style="2" customWidth="1"/>
    <col min="11" max="11" width="11.5703125" style="2" hidden="1" customWidth="1"/>
    <col min="12" max="255" width="9.140625" style="2"/>
    <col min="256" max="256" width="47.140625" style="2" customWidth="1"/>
    <col min="257" max="257" width="27.140625" style="2" customWidth="1"/>
    <col min="258" max="258" width="22.140625" style="2" customWidth="1"/>
    <col min="259" max="259" width="19" style="2" customWidth="1"/>
    <col min="260" max="260" width="21.42578125" style="2" customWidth="1"/>
    <col min="261" max="261" width="20.7109375" style="2" customWidth="1"/>
    <col min="262" max="262" width="20.140625" style="2" customWidth="1"/>
    <col min="263" max="265" width="22" style="2" customWidth="1"/>
    <col min="266" max="266" width="16.85546875" style="2" bestFit="1" customWidth="1"/>
    <col min="267" max="511" width="9.140625" style="2"/>
    <col min="512" max="512" width="47.140625" style="2" customWidth="1"/>
    <col min="513" max="513" width="27.140625" style="2" customWidth="1"/>
    <col min="514" max="514" width="22.140625" style="2" customWidth="1"/>
    <col min="515" max="515" width="19" style="2" customWidth="1"/>
    <col min="516" max="516" width="21.42578125" style="2" customWidth="1"/>
    <col min="517" max="517" width="20.7109375" style="2" customWidth="1"/>
    <col min="518" max="518" width="20.140625" style="2" customWidth="1"/>
    <col min="519" max="521" width="22" style="2" customWidth="1"/>
    <col min="522" max="522" width="16.85546875" style="2" bestFit="1" customWidth="1"/>
    <col min="523" max="767" width="9.140625" style="2"/>
    <col min="768" max="768" width="47.140625" style="2" customWidth="1"/>
    <col min="769" max="769" width="27.140625" style="2" customWidth="1"/>
    <col min="770" max="770" width="22.140625" style="2" customWidth="1"/>
    <col min="771" max="771" width="19" style="2" customWidth="1"/>
    <col min="772" max="772" width="21.42578125" style="2" customWidth="1"/>
    <col min="773" max="773" width="20.7109375" style="2" customWidth="1"/>
    <col min="774" max="774" width="20.140625" style="2" customWidth="1"/>
    <col min="775" max="777" width="22" style="2" customWidth="1"/>
    <col min="778" max="778" width="16.85546875" style="2" bestFit="1" customWidth="1"/>
    <col min="779" max="1023" width="9.140625" style="2"/>
    <col min="1024" max="1024" width="47.140625" style="2" customWidth="1"/>
    <col min="1025" max="1025" width="27.140625" style="2" customWidth="1"/>
    <col min="1026" max="1026" width="22.140625" style="2" customWidth="1"/>
    <col min="1027" max="1027" width="19" style="2" customWidth="1"/>
    <col min="1028" max="1028" width="21.42578125" style="2" customWidth="1"/>
    <col min="1029" max="1029" width="20.7109375" style="2" customWidth="1"/>
    <col min="1030" max="1030" width="20.140625" style="2" customWidth="1"/>
    <col min="1031" max="1033" width="22" style="2" customWidth="1"/>
    <col min="1034" max="1034" width="16.85546875" style="2" bestFit="1" customWidth="1"/>
    <col min="1035" max="1279" width="9.140625" style="2"/>
    <col min="1280" max="1280" width="47.140625" style="2" customWidth="1"/>
    <col min="1281" max="1281" width="27.140625" style="2" customWidth="1"/>
    <col min="1282" max="1282" width="22.140625" style="2" customWidth="1"/>
    <col min="1283" max="1283" width="19" style="2" customWidth="1"/>
    <col min="1284" max="1284" width="21.42578125" style="2" customWidth="1"/>
    <col min="1285" max="1285" width="20.7109375" style="2" customWidth="1"/>
    <col min="1286" max="1286" width="20.140625" style="2" customWidth="1"/>
    <col min="1287" max="1289" width="22" style="2" customWidth="1"/>
    <col min="1290" max="1290" width="16.85546875" style="2" bestFit="1" customWidth="1"/>
    <col min="1291" max="1535" width="9.140625" style="2"/>
    <col min="1536" max="1536" width="47.140625" style="2" customWidth="1"/>
    <col min="1537" max="1537" width="27.140625" style="2" customWidth="1"/>
    <col min="1538" max="1538" width="22.140625" style="2" customWidth="1"/>
    <col min="1539" max="1539" width="19" style="2" customWidth="1"/>
    <col min="1540" max="1540" width="21.42578125" style="2" customWidth="1"/>
    <col min="1541" max="1541" width="20.7109375" style="2" customWidth="1"/>
    <col min="1542" max="1542" width="20.140625" style="2" customWidth="1"/>
    <col min="1543" max="1545" width="22" style="2" customWidth="1"/>
    <col min="1546" max="1546" width="16.85546875" style="2" bestFit="1" customWidth="1"/>
    <col min="1547" max="1791" width="9.140625" style="2"/>
    <col min="1792" max="1792" width="47.140625" style="2" customWidth="1"/>
    <col min="1793" max="1793" width="27.140625" style="2" customWidth="1"/>
    <col min="1794" max="1794" width="22.140625" style="2" customWidth="1"/>
    <col min="1795" max="1795" width="19" style="2" customWidth="1"/>
    <col min="1796" max="1796" width="21.42578125" style="2" customWidth="1"/>
    <col min="1797" max="1797" width="20.7109375" style="2" customWidth="1"/>
    <col min="1798" max="1798" width="20.140625" style="2" customWidth="1"/>
    <col min="1799" max="1801" width="22" style="2" customWidth="1"/>
    <col min="1802" max="1802" width="16.85546875" style="2" bestFit="1" customWidth="1"/>
    <col min="1803" max="2047" width="9.140625" style="2"/>
    <col min="2048" max="2048" width="47.140625" style="2" customWidth="1"/>
    <col min="2049" max="2049" width="27.140625" style="2" customWidth="1"/>
    <col min="2050" max="2050" width="22.140625" style="2" customWidth="1"/>
    <col min="2051" max="2051" width="19" style="2" customWidth="1"/>
    <col min="2052" max="2052" width="21.42578125" style="2" customWidth="1"/>
    <col min="2053" max="2053" width="20.7109375" style="2" customWidth="1"/>
    <col min="2054" max="2054" width="20.140625" style="2" customWidth="1"/>
    <col min="2055" max="2057" width="22" style="2" customWidth="1"/>
    <col min="2058" max="2058" width="16.85546875" style="2" bestFit="1" customWidth="1"/>
    <col min="2059" max="2303" width="9.140625" style="2"/>
    <col min="2304" max="2304" width="47.140625" style="2" customWidth="1"/>
    <col min="2305" max="2305" width="27.140625" style="2" customWidth="1"/>
    <col min="2306" max="2306" width="22.140625" style="2" customWidth="1"/>
    <col min="2307" max="2307" width="19" style="2" customWidth="1"/>
    <col min="2308" max="2308" width="21.42578125" style="2" customWidth="1"/>
    <col min="2309" max="2309" width="20.7109375" style="2" customWidth="1"/>
    <col min="2310" max="2310" width="20.140625" style="2" customWidth="1"/>
    <col min="2311" max="2313" width="22" style="2" customWidth="1"/>
    <col min="2314" max="2314" width="16.85546875" style="2" bestFit="1" customWidth="1"/>
    <col min="2315" max="2559" width="9.140625" style="2"/>
    <col min="2560" max="2560" width="47.140625" style="2" customWidth="1"/>
    <col min="2561" max="2561" width="27.140625" style="2" customWidth="1"/>
    <col min="2562" max="2562" width="22.140625" style="2" customWidth="1"/>
    <col min="2563" max="2563" width="19" style="2" customWidth="1"/>
    <col min="2564" max="2564" width="21.42578125" style="2" customWidth="1"/>
    <col min="2565" max="2565" width="20.7109375" style="2" customWidth="1"/>
    <col min="2566" max="2566" width="20.140625" style="2" customWidth="1"/>
    <col min="2567" max="2569" width="22" style="2" customWidth="1"/>
    <col min="2570" max="2570" width="16.85546875" style="2" bestFit="1" customWidth="1"/>
    <col min="2571" max="2815" width="9.140625" style="2"/>
    <col min="2816" max="2816" width="47.140625" style="2" customWidth="1"/>
    <col min="2817" max="2817" width="27.140625" style="2" customWidth="1"/>
    <col min="2818" max="2818" width="22.140625" style="2" customWidth="1"/>
    <col min="2819" max="2819" width="19" style="2" customWidth="1"/>
    <col min="2820" max="2820" width="21.42578125" style="2" customWidth="1"/>
    <col min="2821" max="2821" width="20.7109375" style="2" customWidth="1"/>
    <col min="2822" max="2822" width="20.140625" style="2" customWidth="1"/>
    <col min="2823" max="2825" width="22" style="2" customWidth="1"/>
    <col min="2826" max="2826" width="16.85546875" style="2" bestFit="1" customWidth="1"/>
    <col min="2827" max="3071" width="9.140625" style="2"/>
    <col min="3072" max="3072" width="47.140625" style="2" customWidth="1"/>
    <col min="3073" max="3073" width="27.140625" style="2" customWidth="1"/>
    <col min="3074" max="3074" width="22.140625" style="2" customWidth="1"/>
    <col min="3075" max="3075" width="19" style="2" customWidth="1"/>
    <col min="3076" max="3076" width="21.42578125" style="2" customWidth="1"/>
    <col min="3077" max="3077" width="20.7109375" style="2" customWidth="1"/>
    <col min="3078" max="3078" width="20.140625" style="2" customWidth="1"/>
    <col min="3079" max="3081" width="22" style="2" customWidth="1"/>
    <col min="3082" max="3082" width="16.85546875" style="2" bestFit="1" customWidth="1"/>
    <col min="3083" max="3327" width="9.140625" style="2"/>
    <col min="3328" max="3328" width="47.140625" style="2" customWidth="1"/>
    <col min="3329" max="3329" width="27.140625" style="2" customWidth="1"/>
    <col min="3330" max="3330" width="22.140625" style="2" customWidth="1"/>
    <col min="3331" max="3331" width="19" style="2" customWidth="1"/>
    <col min="3332" max="3332" width="21.42578125" style="2" customWidth="1"/>
    <col min="3333" max="3333" width="20.7109375" style="2" customWidth="1"/>
    <col min="3334" max="3334" width="20.140625" style="2" customWidth="1"/>
    <col min="3335" max="3337" width="22" style="2" customWidth="1"/>
    <col min="3338" max="3338" width="16.85546875" style="2" bestFit="1" customWidth="1"/>
    <col min="3339" max="3583" width="9.140625" style="2"/>
    <col min="3584" max="3584" width="47.140625" style="2" customWidth="1"/>
    <col min="3585" max="3585" width="27.140625" style="2" customWidth="1"/>
    <col min="3586" max="3586" width="22.140625" style="2" customWidth="1"/>
    <col min="3587" max="3587" width="19" style="2" customWidth="1"/>
    <col min="3588" max="3588" width="21.42578125" style="2" customWidth="1"/>
    <col min="3589" max="3589" width="20.7109375" style="2" customWidth="1"/>
    <col min="3590" max="3590" width="20.140625" style="2" customWidth="1"/>
    <col min="3591" max="3593" width="22" style="2" customWidth="1"/>
    <col min="3594" max="3594" width="16.85546875" style="2" bestFit="1" customWidth="1"/>
    <col min="3595" max="3839" width="9.140625" style="2"/>
    <col min="3840" max="3840" width="47.140625" style="2" customWidth="1"/>
    <col min="3841" max="3841" width="27.140625" style="2" customWidth="1"/>
    <col min="3842" max="3842" width="22.140625" style="2" customWidth="1"/>
    <col min="3843" max="3843" width="19" style="2" customWidth="1"/>
    <col min="3844" max="3844" width="21.42578125" style="2" customWidth="1"/>
    <col min="3845" max="3845" width="20.7109375" style="2" customWidth="1"/>
    <col min="3846" max="3846" width="20.140625" style="2" customWidth="1"/>
    <col min="3847" max="3849" width="22" style="2" customWidth="1"/>
    <col min="3850" max="3850" width="16.85546875" style="2" bestFit="1" customWidth="1"/>
    <col min="3851" max="4095" width="9.140625" style="2"/>
    <col min="4096" max="4096" width="47.140625" style="2" customWidth="1"/>
    <col min="4097" max="4097" width="27.140625" style="2" customWidth="1"/>
    <col min="4098" max="4098" width="22.140625" style="2" customWidth="1"/>
    <col min="4099" max="4099" width="19" style="2" customWidth="1"/>
    <col min="4100" max="4100" width="21.42578125" style="2" customWidth="1"/>
    <col min="4101" max="4101" width="20.7109375" style="2" customWidth="1"/>
    <col min="4102" max="4102" width="20.140625" style="2" customWidth="1"/>
    <col min="4103" max="4105" width="22" style="2" customWidth="1"/>
    <col min="4106" max="4106" width="16.85546875" style="2" bestFit="1" customWidth="1"/>
    <col min="4107" max="4351" width="9.140625" style="2"/>
    <col min="4352" max="4352" width="47.140625" style="2" customWidth="1"/>
    <col min="4353" max="4353" width="27.140625" style="2" customWidth="1"/>
    <col min="4354" max="4354" width="22.140625" style="2" customWidth="1"/>
    <col min="4355" max="4355" width="19" style="2" customWidth="1"/>
    <col min="4356" max="4356" width="21.42578125" style="2" customWidth="1"/>
    <col min="4357" max="4357" width="20.7109375" style="2" customWidth="1"/>
    <col min="4358" max="4358" width="20.140625" style="2" customWidth="1"/>
    <col min="4359" max="4361" width="22" style="2" customWidth="1"/>
    <col min="4362" max="4362" width="16.85546875" style="2" bestFit="1" customWidth="1"/>
    <col min="4363" max="4607" width="9.140625" style="2"/>
    <col min="4608" max="4608" width="47.140625" style="2" customWidth="1"/>
    <col min="4609" max="4609" width="27.140625" style="2" customWidth="1"/>
    <col min="4610" max="4610" width="22.140625" style="2" customWidth="1"/>
    <col min="4611" max="4611" width="19" style="2" customWidth="1"/>
    <col min="4612" max="4612" width="21.42578125" style="2" customWidth="1"/>
    <col min="4613" max="4613" width="20.7109375" style="2" customWidth="1"/>
    <col min="4614" max="4614" width="20.140625" style="2" customWidth="1"/>
    <col min="4615" max="4617" width="22" style="2" customWidth="1"/>
    <col min="4618" max="4618" width="16.85546875" style="2" bestFit="1" customWidth="1"/>
    <col min="4619" max="4863" width="9.140625" style="2"/>
    <col min="4864" max="4864" width="47.140625" style="2" customWidth="1"/>
    <col min="4865" max="4865" width="27.140625" style="2" customWidth="1"/>
    <col min="4866" max="4866" width="22.140625" style="2" customWidth="1"/>
    <col min="4867" max="4867" width="19" style="2" customWidth="1"/>
    <col min="4868" max="4868" width="21.42578125" style="2" customWidth="1"/>
    <col min="4869" max="4869" width="20.7109375" style="2" customWidth="1"/>
    <col min="4870" max="4870" width="20.140625" style="2" customWidth="1"/>
    <col min="4871" max="4873" width="22" style="2" customWidth="1"/>
    <col min="4874" max="4874" width="16.85546875" style="2" bestFit="1" customWidth="1"/>
    <col min="4875" max="5119" width="9.140625" style="2"/>
    <col min="5120" max="5120" width="47.140625" style="2" customWidth="1"/>
    <col min="5121" max="5121" width="27.140625" style="2" customWidth="1"/>
    <col min="5122" max="5122" width="22.140625" style="2" customWidth="1"/>
    <col min="5123" max="5123" width="19" style="2" customWidth="1"/>
    <col min="5124" max="5124" width="21.42578125" style="2" customWidth="1"/>
    <col min="5125" max="5125" width="20.7109375" style="2" customWidth="1"/>
    <col min="5126" max="5126" width="20.140625" style="2" customWidth="1"/>
    <col min="5127" max="5129" width="22" style="2" customWidth="1"/>
    <col min="5130" max="5130" width="16.85546875" style="2" bestFit="1" customWidth="1"/>
    <col min="5131" max="5375" width="9.140625" style="2"/>
    <col min="5376" max="5376" width="47.140625" style="2" customWidth="1"/>
    <col min="5377" max="5377" width="27.140625" style="2" customWidth="1"/>
    <col min="5378" max="5378" width="22.140625" style="2" customWidth="1"/>
    <col min="5379" max="5379" width="19" style="2" customWidth="1"/>
    <col min="5380" max="5380" width="21.42578125" style="2" customWidth="1"/>
    <col min="5381" max="5381" width="20.7109375" style="2" customWidth="1"/>
    <col min="5382" max="5382" width="20.140625" style="2" customWidth="1"/>
    <col min="5383" max="5385" width="22" style="2" customWidth="1"/>
    <col min="5386" max="5386" width="16.85546875" style="2" bestFit="1" customWidth="1"/>
    <col min="5387" max="5631" width="9.140625" style="2"/>
    <col min="5632" max="5632" width="47.140625" style="2" customWidth="1"/>
    <col min="5633" max="5633" width="27.140625" style="2" customWidth="1"/>
    <col min="5634" max="5634" width="22.140625" style="2" customWidth="1"/>
    <col min="5635" max="5635" width="19" style="2" customWidth="1"/>
    <col min="5636" max="5636" width="21.42578125" style="2" customWidth="1"/>
    <col min="5637" max="5637" width="20.7109375" style="2" customWidth="1"/>
    <col min="5638" max="5638" width="20.140625" style="2" customWidth="1"/>
    <col min="5639" max="5641" width="22" style="2" customWidth="1"/>
    <col min="5642" max="5642" width="16.85546875" style="2" bestFit="1" customWidth="1"/>
    <col min="5643" max="5887" width="9.140625" style="2"/>
    <col min="5888" max="5888" width="47.140625" style="2" customWidth="1"/>
    <col min="5889" max="5889" width="27.140625" style="2" customWidth="1"/>
    <col min="5890" max="5890" width="22.140625" style="2" customWidth="1"/>
    <col min="5891" max="5891" width="19" style="2" customWidth="1"/>
    <col min="5892" max="5892" width="21.42578125" style="2" customWidth="1"/>
    <col min="5893" max="5893" width="20.7109375" style="2" customWidth="1"/>
    <col min="5894" max="5894" width="20.140625" style="2" customWidth="1"/>
    <col min="5895" max="5897" width="22" style="2" customWidth="1"/>
    <col min="5898" max="5898" width="16.85546875" style="2" bestFit="1" customWidth="1"/>
    <col min="5899" max="6143" width="9.140625" style="2"/>
    <col min="6144" max="6144" width="47.140625" style="2" customWidth="1"/>
    <col min="6145" max="6145" width="27.140625" style="2" customWidth="1"/>
    <col min="6146" max="6146" width="22.140625" style="2" customWidth="1"/>
    <col min="6147" max="6147" width="19" style="2" customWidth="1"/>
    <col min="6148" max="6148" width="21.42578125" style="2" customWidth="1"/>
    <col min="6149" max="6149" width="20.7109375" style="2" customWidth="1"/>
    <col min="6150" max="6150" width="20.140625" style="2" customWidth="1"/>
    <col min="6151" max="6153" width="22" style="2" customWidth="1"/>
    <col min="6154" max="6154" width="16.85546875" style="2" bestFit="1" customWidth="1"/>
    <col min="6155" max="6399" width="9.140625" style="2"/>
    <col min="6400" max="6400" width="47.140625" style="2" customWidth="1"/>
    <col min="6401" max="6401" width="27.140625" style="2" customWidth="1"/>
    <col min="6402" max="6402" width="22.140625" style="2" customWidth="1"/>
    <col min="6403" max="6403" width="19" style="2" customWidth="1"/>
    <col min="6404" max="6404" width="21.42578125" style="2" customWidth="1"/>
    <col min="6405" max="6405" width="20.7109375" style="2" customWidth="1"/>
    <col min="6406" max="6406" width="20.140625" style="2" customWidth="1"/>
    <col min="6407" max="6409" width="22" style="2" customWidth="1"/>
    <col min="6410" max="6410" width="16.85546875" style="2" bestFit="1" customWidth="1"/>
    <col min="6411" max="6655" width="9.140625" style="2"/>
    <col min="6656" max="6656" width="47.140625" style="2" customWidth="1"/>
    <col min="6657" max="6657" width="27.140625" style="2" customWidth="1"/>
    <col min="6658" max="6658" width="22.140625" style="2" customWidth="1"/>
    <col min="6659" max="6659" width="19" style="2" customWidth="1"/>
    <col min="6660" max="6660" width="21.42578125" style="2" customWidth="1"/>
    <col min="6661" max="6661" width="20.7109375" style="2" customWidth="1"/>
    <col min="6662" max="6662" width="20.140625" style="2" customWidth="1"/>
    <col min="6663" max="6665" width="22" style="2" customWidth="1"/>
    <col min="6666" max="6666" width="16.85546875" style="2" bestFit="1" customWidth="1"/>
    <col min="6667" max="6911" width="9.140625" style="2"/>
    <col min="6912" max="6912" width="47.140625" style="2" customWidth="1"/>
    <col min="6913" max="6913" width="27.140625" style="2" customWidth="1"/>
    <col min="6914" max="6914" width="22.140625" style="2" customWidth="1"/>
    <col min="6915" max="6915" width="19" style="2" customWidth="1"/>
    <col min="6916" max="6916" width="21.42578125" style="2" customWidth="1"/>
    <col min="6917" max="6917" width="20.7109375" style="2" customWidth="1"/>
    <col min="6918" max="6918" width="20.140625" style="2" customWidth="1"/>
    <col min="6919" max="6921" width="22" style="2" customWidth="1"/>
    <col min="6922" max="6922" width="16.85546875" style="2" bestFit="1" customWidth="1"/>
    <col min="6923" max="7167" width="9.140625" style="2"/>
    <col min="7168" max="7168" width="47.140625" style="2" customWidth="1"/>
    <col min="7169" max="7169" width="27.140625" style="2" customWidth="1"/>
    <col min="7170" max="7170" width="22.140625" style="2" customWidth="1"/>
    <col min="7171" max="7171" width="19" style="2" customWidth="1"/>
    <col min="7172" max="7172" width="21.42578125" style="2" customWidth="1"/>
    <col min="7173" max="7173" width="20.7109375" style="2" customWidth="1"/>
    <col min="7174" max="7174" width="20.140625" style="2" customWidth="1"/>
    <col min="7175" max="7177" width="22" style="2" customWidth="1"/>
    <col min="7178" max="7178" width="16.85546875" style="2" bestFit="1" customWidth="1"/>
    <col min="7179" max="7423" width="9.140625" style="2"/>
    <col min="7424" max="7424" width="47.140625" style="2" customWidth="1"/>
    <col min="7425" max="7425" width="27.140625" style="2" customWidth="1"/>
    <col min="7426" max="7426" width="22.140625" style="2" customWidth="1"/>
    <col min="7427" max="7427" width="19" style="2" customWidth="1"/>
    <col min="7428" max="7428" width="21.42578125" style="2" customWidth="1"/>
    <col min="7429" max="7429" width="20.7109375" style="2" customWidth="1"/>
    <col min="7430" max="7430" width="20.140625" style="2" customWidth="1"/>
    <col min="7431" max="7433" width="22" style="2" customWidth="1"/>
    <col min="7434" max="7434" width="16.85546875" style="2" bestFit="1" customWidth="1"/>
    <col min="7435" max="7679" width="9.140625" style="2"/>
    <col min="7680" max="7680" width="47.140625" style="2" customWidth="1"/>
    <col min="7681" max="7681" width="27.140625" style="2" customWidth="1"/>
    <col min="7682" max="7682" width="22.140625" style="2" customWidth="1"/>
    <col min="7683" max="7683" width="19" style="2" customWidth="1"/>
    <col min="7684" max="7684" width="21.42578125" style="2" customWidth="1"/>
    <col min="7685" max="7685" width="20.7109375" style="2" customWidth="1"/>
    <col min="7686" max="7686" width="20.140625" style="2" customWidth="1"/>
    <col min="7687" max="7689" width="22" style="2" customWidth="1"/>
    <col min="7690" max="7690" width="16.85546875" style="2" bestFit="1" customWidth="1"/>
    <col min="7691" max="7935" width="9.140625" style="2"/>
    <col min="7936" max="7936" width="47.140625" style="2" customWidth="1"/>
    <col min="7937" max="7937" width="27.140625" style="2" customWidth="1"/>
    <col min="7938" max="7938" width="22.140625" style="2" customWidth="1"/>
    <col min="7939" max="7939" width="19" style="2" customWidth="1"/>
    <col min="7940" max="7940" width="21.42578125" style="2" customWidth="1"/>
    <col min="7941" max="7941" width="20.7109375" style="2" customWidth="1"/>
    <col min="7942" max="7942" width="20.140625" style="2" customWidth="1"/>
    <col min="7943" max="7945" width="22" style="2" customWidth="1"/>
    <col min="7946" max="7946" width="16.85546875" style="2" bestFit="1" customWidth="1"/>
    <col min="7947" max="8191" width="9.140625" style="2"/>
    <col min="8192" max="8192" width="47.140625" style="2" customWidth="1"/>
    <col min="8193" max="8193" width="27.140625" style="2" customWidth="1"/>
    <col min="8194" max="8194" width="22.140625" style="2" customWidth="1"/>
    <col min="8195" max="8195" width="19" style="2" customWidth="1"/>
    <col min="8196" max="8196" width="21.42578125" style="2" customWidth="1"/>
    <col min="8197" max="8197" width="20.7109375" style="2" customWidth="1"/>
    <col min="8198" max="8198" width="20.140625" style="2" customWidth="1"/>
    <col min="8199" max="8201" width="22" style="2" customWidth="1"/>
    <col min="8202" max="8202" width="16.85546875" style="2" bestFit="1" customWidth="1"/>
    <col min="8203" max="8447" width="9.140625" style="2"/>
    <col min="8448" max="8448" width="47.140625" style="2" customWidth="1"/>
    <col min="8449" max="8449" width="27.140625" style="2" customWidth="1"/>
    <col min="8450" max="8450" width="22.140625" style="2" customWidth="1"/>
    <col min="8451" max="8451" width="19" style="2" customWidth="1"/>
    <col min="8452" max="8452" width="21.42578125" style="2" customWidth="1"/>
    <col min="8453" max="8453" width="20.7109375" style="2" customWidth="1"/>
    <col min="8454" max="8454" width="20.140625" style="2" customWidth="1"/>
    <col min="8455" max="8457" width="22" style="2" customWidth="1"/>
    <col min="8458" max="8458" width="16.85546875" style="2" bestFit="1" customWidth="1"/>
    <col min="8459" max="8703" width="9.140625" style="2"/>
    <col min="8704" max="8704" width="47.140625" style="2" customWidth="1"/>
    <col min="8705" max="8705" width="27.140625" style="2" customWidth="1"/>
    <col min="8706" max="8706" width="22.140625" style="2" customWidth="1"/>
    <col min="8707" max="8707" width="19" style="2" customWidth="1"/>
    <col min="8708" max="8708" width="21.42578125" style="2" customWidth="1"/>
    <col min="8709" max="8709" width="20.7109375" style="2" customWidth="1"/>
    <col min="8710" max="8710" width="20.140625" style="2" customWidth="1"/>
    <col min="8711" max="8713" width="22" style="2" customWidth="1"/>
    <col min="8714" max="8714" width="16.85546875" style="2" bestFit="1" customWidth="1"/>
    <col min="8715" max="8959" width="9.140625" style="2"/>
    <col min="8960" max="8960" width="47.140625" style="2" customWidth="1"/>
    <col min="8961" max="8961" width="27.140625" style="2" customWidth="1"/>
    <col min="8962" max="8962" width="22.140625" style="2" customWidth="1"/>
    <col min="8963" max="8963" width="19" style="2" customWidth="1"/>
    <col min="8964" max="8964" width="21.42578125" style="2" customWidth="1"/>
    <col min="8965" max="8965" width="20.7109375" style="2" customWidth="1"/>
    <col min="8966" max="8966" width="20.140625" style="2" customWidth="1"/>
    <col min="8967" max="8969" width="22" style="2" customWidth="1"/>
    <col min="8970" max="8970" width="16.85546875" style="2" bestFit="1" customWidth="1"/>
    <col min="8971" max="9215" width="9.140625" style="2"/>
    <col min="9216" max="9216" width="47.140625" style="2" customWidth="1"/>
    <col min="9217" max="9217" width="27.140625" style="2" customWidth="1"/>
    <col min="9218" max="9218" width="22.140625" style="2" customWidth="1"/>
    <col min="9219" max="9219" width="19" style="2" customWidth="1"/>
    <col min="9220" max="9220" width="21.42578125" style="2" customWidth="1"/>
    <col min="9221" max="9221" width="20.7109375" style="2" customWidth="1"/>
    <col min="9222" max="9222" width="20.140625" style="2" customWidth="1"/>
    <col min="9223" max="9225" width="22" style="2" customWidth="1"/>
    <col min="9226" max="9226" width="16.85546875" style="2" bestFit="1" customWidth="1"/>
    <col min="9227" max="9471" width="9.140625" style="2"/>
    <col min="9472" max="9472" width="47.140625" style="2" customWidth="1"/>
    <col min="9473" max="9473" width="27.140625" style="2" customWidth="1"/>
    <col min="9474" max="9474" width="22.140625" style="2" customWidth="1"/>
    <col min="9475" max="9475" width="19" style="2" customWidth="1"/>
    <col min="9476" max="9476" width="21.42578125" style="2" customWidth="1"/>
    <col min="9477" max="9477" width="20.7109375" style="2" customWidth="1"/>
    <col min="9478" max="9478" width="20.140625" style="2" customWidth="1"/>
    <col min="9479" max="9481" width="22" style="2" customWidth="1"/>
    <col min="9482" max="9482" width="16.85546875" style="2" bestFit="1" customWidth="1"/>
    <col min="9483" max="9727" width="9.140625" style="2"/>
    <col min="9728" max="9728" width="47.140625" style="2" customWidth="1"/>
    <col min="9729" max="9729" width="27.140625" style="2" customWidth="1"/>
    <col min="9730" max="9730" width="22.140625" style="2" customWidth="1"/>
    <col min="9731" max="9731" width="19" style="2" customWidth="1"/>
    <col min="9732" max="9732" width="21.42578125" style="2" customWidth="1"/>
    <col min="9733" max="9733" width="20.7109375" style="2" customWidth="1"/>
    <col min="9734" max="9734" width="20.140625" style="2" customWidth="1"/>
    <col min="9735" max="9737" width="22" style="2" customWidth="1"/>
    <col min="9738" max="9738" width="16.85546875" style="2" bestFit="1" customWidth="1"/>
    <col min="9739" max="9983" width="9.140625" style="2"/>
    <col min="9984" max="9984" width="47.140625" style="2" customWidth="1"/>
    <col min="9985" max="9985" width="27.140625" style="2" customWidth="1"/>
    <col min="9986" max="9986" width="22.140625" style="2" customWidth="1"/>
    <col min="9987" max="9987" width="19" style="2" customWidth="1"/>
    <col min="9988" max="9988" width="21.42578125" style="2" customWidth="1"/>
    <col min="9989" max="9989" width="20.7109375" style="2" customWidth="1"/>
    <col min="9990" max="9990" width="20.140625" style="2" customWidth="1"/>
    <col min="9991" max="9993" width="22" style="2" customWidth="1"/>
    <col min="9994" max="9994" width="16.85546875" style="2" bestFit="1" customWidth="1"/>
    <col min="9995" max="10239" width="9.140625" style="2"/>
    <col min="10240" max="10240" width="47.140625" style="2" customWidth="1"/>
    <col min="10241" max="10241" width="27.140625" style="2" customWidth="1"/>
    <col min="10242" max="10242" width="22.140625" style="2" customWidth="1"/>
    <col min="10243" max="10243" width="19" style="2" customWidth="1"/>
    <col min="10244" max="10244" width="21.42578125" style="2" customWidth="1"/>
    <col min="10245" max="10245" width="20.7109375" style="2" customWidth="1"/>
    <col min="10246" max="10246" width="20.140625" style="2" customWidth="1"/>
    <col min="10247" max="10249" width="22" style="2" customWidth="1"/>
    <col min="10250" max="10250" width="16.85546875" style="2" bestFit="1" customWidth="1"/>
    <col min="10251" max="10495" width="9.140625" style="2"/>
    <col min="10496" max="10496" width="47.140625" style="2" customWidth="1"/>
    <col min="10497" max="10497" width="27.140625" style="2" customWidth="1"/>
    <col min="10498" max="10498" width="22.140625" style="2" customWidth="1"/>
    <col min="10499" max="10499" width="19" style="2" customWidth="1"/>
    <col min="10500" max="10500" width="21.42578125" style="2" customWidth="1"/>
    <col min="10501" max="10501" width="20.7109375" style="2" customWidth="1"/>
    <col min="10502" max="10502" width="20.140625" style="2" customWidth="1"/>
    <col min="10503" max="10505" width="22" style="2" customWidth="1"/>
    <col min="10506" max="10506" width="16.85546875" style="2" bestFit="1" customWidth="1"/>
    <col min="10507" max="10751" width="9.140625" style="2"/>
    <col min="10752" max="10752" width="47.140625" style="2" customWidth="1"/>
    <col min="10753" max="10753" width="27.140625" style="2" customWidth="1"/>
    <col min="10754" max="10754" width="22.140625" style="2" customWidth="1"/>
    <col min="10755" max="10755" width="19" style="2" customWidth="1"/>
    <col min="10756" max="10756" width="21.42578125" style="2" customWidth="1"/>
    <col min="10757" max="10757" width="20.7109375" style="2" customWidth="1"/>
    <col min="10758" max="10758" width="20.140625" style="2" customWidth="1"/>
    <col min="10759" max="10761" width="22" style="2" customWidth="1"/>
    <col min="10762" max="10762" width="16.85546875" style="2" bestFit="1" customWidth="1"/>
    <col min="10763" max="11007" width="9.140625" style="2"/>
    <col min="11008" max="11008" width="47.140625" style="2" customWidth="1"/>
    <col min="11009" max="11009" width="27.140625" style="2" customWidth="1"/>
    <col min="11010" max="11010" width="22.140625" style="2" customWidth="1"/>
    <col min="11011" max="11011" width="19" style="2" customWidth="1"/>
    <col min="11012" max="11012" width="21.42578125" style="2" customWidth="1"/>
    <col min="11013" max="11013" width="20.7109375" style="2" customWidth="1"/>
    <col min="11014" max="11014" width="20.140625" style="2" customWidth="1"/>
    <col min="11015" max="11017" width="22" style="2" customWidth="1"/>
    <col min="11018" max="11018" width="16.85546875" style="2" bestFit="1" customWidth="1"/>
    <col min="11019" max="11263" width="9.140625" style="2"/>
    <col min="11264" max="11264" width="47.140625" style="2" customWidth="1"/>
    <col min="11265" max="11265" width="27.140625" style="2" customWidth="1"/>
    <col min="11266" max="11266" width="22.140625" style="2" customWidth="1"/>
    <col min="11267" max="11267" width="19" style="2" customWidth="1"/>
    <col min="11268" max="11268" width="21.42578125" style="2" customWidth="1"/>
    <col min="11269" max="11269" width="20.7109375" style="2" customWidth="1"/>
    <col min="11270" max="11270" width="20.140625" style="2" customWidth="1"/>
    <col min="11271" max="11273" width="22" style="2" customWidth="1"/>
    <col min="11274" max="11274" width="16.85546875" style="2" bestFit="1" customWidth="1"/>
    <col min="11275" max="11519" width="9.140625" style="2"/>
    <col min="11520" max="11520" width="47.140625" style="2" customWidth="1"/>
    <col min="11521" max="11521" width="27.140625" style="2" customWidth="1"/>
    <col min="11522" max="11522" width="22.140625" style="2" customWidth="1"/>
    <col min="11523" max="11523" width="19" style="2" customWidth="1"/>
    <col min="11524" max="11524" width="21.42578125" style="2" customWidth="1"/>
    <col min="11525" max="11525" width="20.7109375" style="2" customWidth="1"/>
    <col min="11526" max="11526" width="20.140625" style="2" customWidth="1"/>
    <col min="11527" max="11529" width="22" style="2" customWidth="1"/>
    <col min="11530" max="11530" width="16.85546875" style="2" bestFit="1" customWidth="1"/>
    <col min="11531" max="11775" width="9.140625" style="2"/>
    <col min="11776" max="11776" width="47.140625" style="2" customWidth="1"/>
    <col min="11777" max="11777" width="27.140625" style="2" customWidth="1"/>
    <col min="11778" max="11778" width="22.140625" style="2" customWidth="1"/>
    <col min="11779" max="11779" width="19" style="2" customWidth="1"/>
    <col min="11780" max="11780" width="21.42578125" style="2" customWidth="1"/>
    <col min="11781" max="11781" width="20.7109375" style="2" customWidth="1"/>
    <col min="11782" max="11782" width="20.140625" style="2" customWidth="1"/>
    <col min="11783" max="11785" width="22" style="2" customWidth="1"/>
    <col min="11786" max="11786" width="16.85546875" style="2" bestFit="1" customWidth="1"/>
    <col min="11787" max="12031" width="9.140625" style="2"/>
    <col min="12032" max="12032" width="47.140625" style="2" customWidth="1"/>
    <col min="12033" max="12033" width="27.140625" style="2" customWidth="1"/>
    <col min="12034" max="12034" width="22.140625" style="2" customWidth="1"/>
    <col min="12035" max="12035" width="19" style="2" customWidth="1"/>
    <col min="12036" max="12036" width="21.42578125" style="2" customWidth="1"/>
    <col min="12037" max="12037" width="20.7109375" style="2" customWidth="1"/>
    <col min="12038" max="12038" width="20.140625" style="2" customWidth="1"/>
    <col min="12039" max="12041" width="22" style="2" customWidth="1"/>
    <col min="12042" max="12042" width="16.85546875" style="2" bestFit="1" customWidth="1"/>
    <col min="12043" max="12287" width="9.140625" style="2"/>
    <col min="12288" max="12288" width="47.140625" style="2" customWidth="1"/>
    <col min="12289" max="12289" width="27.140625" style="2" customWidth="1"/>
    <col min="12290" max="12290" width="22.140625" style="2" customWidth="1"/>
    <col min="12291" max="12291" width="19" style="2" customWidth="1"/>
    <col min="12292" max="12292" width="21.42578125" style="2" customWidth="1"/>
    <col min="12293" max="12293" width="20.7109375" style="2" customWidth="1"/>
    <col min="12294" max="12294" width="20.140625" style="2" customWidth="1"/>
    <col min="12295" max="12297" width="22" style="2" customWidth="1"/>
    <col min="12298" max="12298" width="16.85546875" style="2" bestFit="1" customWidth="1"/>
    <col min="12299" max="12543" width="9.140625" style="2"/>
    <col min="12544" max="12544" width="47.140625" style="2" customWidth="1"/>
    <col min="12545" max="12545" width="27.140625" style="2" customWidth="1"/>
    <col min="12546" max="12546" width="22.140625" style="2" customWidth="1"/>
    <col min="12547" max="12547" width="19" style="2" customWidth="1"/>
    <col min="12548" max="12548" width="21.42578125" style="2" customWidth="1"/>
    <col min="12549" max="12549" width="20.7109375" style="2" customWidth="1"/>
    <col min="12550" max="12550" width="20.140625" style="2" customWidth="1"/>
    <col min="12551" max="12553" width="22" style="2" customWidth="1"/>
    <col min="12554" max="12554" width="16.85546875" style="2" bestFit="1" customWidth="1"/>
    <col min="12555" max="12799" width="9.140625" style="2"/>
    <col min="12800" max="12800" width="47.140625" style="2" customWidth="1"/>
    <col min="12801" max="12801" width="27.140625" style="2" customWidth="1"/>
    <col min="12802" max="12802" width="22.140625" style="2" customWidth="1"/>
    <col min="12803" max="12803" width="19" style="2" customWidth="1"/>
    <col min="12804" max="12804" width="21.42578125" style="2" customWidth="1"/>
    <col min="12805" max="12805" width="20.7109375" style="2" customWidth="1"/>
    <col min="12806" max="12806" width="20.140625" style="2" customWidth="1"/>
    <col min="12807" max="12809" width="22" style="2" customWidth="1"/>
    <col min="12810" max="12810" width="16.85546875" style="2" bestFit="1" customWidth="1"/>
    <col min="12811" max="13055" width="9.140625" style="2"/>
    <col min="13056" max="13056" width="47.140625" style="2" customWidth="1"/>
    <col min="13057" max="13057" width="27.140625" style="2" customWidth="1"/>
    <col min="13058" max="13058" width="22.140625" style="2" customWidth="1"/>
    <col min="13059" max="13059" width="19" style="2" customWidth="1"/>
    <col min="13060" max="13060" width="21.42578125" style="2" customWidth="1"/>
    <col min="13061" max="13061" width="20.7109375" style="2" customWidth="1"/>
    <col min="13062" max="13062" width="20.140625" style="2" customWidth="1"/>
    <col min="13063" max="13065" width="22" style="2" customWidth="1"/>
    <col min="13066" max="13066" width="16.85546875" style="2" bestFit="1" customWidth="1"/>
    <col min="13067" max="13311" width="9.140625" style="2"/>
    <col min="13312" max="13312" width="47.140625" style="2" customWidth="1"/>
    <col min="13313" max="13313" width="27.140625" style="2" customWidth="1"/>
    <col min="13314" max="13314" width="22.140625" style="2" customWidth="1"/>
    <col min="13315" max="13315" width="19" style="2" customWidth="1"/>
    <col min="13316" max="13316" width="21.42578125" style="2" customWidth="1"/>
    <col min="13317" max="13317" width="20.7109375" style="2" customWidth="1"/>
    <col min="13318" max="13318" width="20.140625" style="2" customWidth="1"/>
    <col min="13319" max="13321" width="22" style="2" customWidth="1"/>
    <col min="13322" max="13322" width="16.85546875" style="2" bestFit="1" customWidth="1"/>
    <col min="13323" max="13567" width="9.140625" style="2"/>
    <col min="13568" max="13568" width="47.140625" style="2" customWidth="1"/>
    <col min="13569" max="13569" width="27.140625" style="2" customWidth="1"/>
    <col min="13570" max="13570" width="22.140625" style="2" customWidth="1"/>
    <col min="13571" max="13571" width="19" style="2" customWidth="1"/>
    <col min="13572" max="13572" width="21.42578125" style="2" customWidth="1"/>
    <col min="13573" max="13573" width="20.7109375" style="2" customWidth="1"/>
    <col min="13574" max="13574" width="20.140625" style="2" customWidth="1"/>
    <col min="13575" max="13577" width="22" style="2" customWidth="1"/>
    <col min="13578" max="13578" width="16.85546875" style="2" bestFit="1" customWidth="1"/>
    <col min="13579" max="13823" width="9.140625" style="2"/>
    <col min="13824" max="13824" width="47.140625" style="2" customWidth="1"/>
    <col min="13825" max="13825" width="27.140625" style="2" customWidth="1"/>
    <col min="13826" max="13826" width="22.140625" style="2" customWidth="1"/>
    <col min="13827" max="13827" width="19" style="2" customWidth="1"/>
    <col min="13828" max="13828" width="21.42578125" style="2" customWidth="1"/>
    <col min="13829" max="13829" width="20.7109375" style="2" customWidth="1"/>
    <col min="13830" max="13830" width="20.140625" style="2" customWidth="1"/>
    <col min="13831" max="13833" width="22" style="2" customWidth="1"/>
    <col min="13834" max="13834" width="16.85546875" style="2" bestFit="1" customWidth="1"/>
    <col min="13835" max="14079" width="9.140625" style="2"/>
    <col min="14080" max="14080" width="47.140625" style="2" customWidth="1"/>
    <col min="14081" max="14081" width="27.140625" style="2" customWidth="1"/>
    <col min="14082" max="14082" width="22.140625" style="2" customWidth="1"/>
    <col min="14083" max="14083" width="19" style="2" customWidth="1"/>
    <col min="14084" max="14084" width="21.42578125" style="2" customWidth="1"/>
    <col min="14085" max="14085" width="20.7109375" style="2" customWidth="1"/>
    <col min="14086" max="14086" width="20.140625" style="2" customWidth="1"/>
    <col min="14087" max="14089" width="22" style="2" customWidth="1"/>
    <col min="14090" max="14090" width="16.85546875" style="2" bestFit="1" customWidth="1"/>
    <col min="14091" max="14335" width="9.140625" style="2"/>
    <col min="14336" max="14336" width="47.140625" style="2" customWidth="1"/>
    <col min="14337" max="14337" width="27.140625" style="2" customWidth="1"/>
    <col min="14338" max="14338" width="22.140625" style="2" customWidth="1"/>
    <col min="14339" max="14339" width="19" style="2" customWidth="1"/>
    <col min="14340" max="14340" width="21.42578125" style="2" customWidth="1"/>
    <col min="14341" max="14341" width="20.7109375" style="2" customWidth="1"/>
    <col min="14342" max="14342" width="20.140625" style="2" customWidth="1"/>
    <col min="14343" max="14345" width="22" style="2" customWidth="1"/>
    <col min="14346" max="14346" width="16.85546875" style="2" bestFit="1" customWidth="1"/>
    <col min="14347" max="14591" width="9.140625" style="2"/>
    <col min="14592" max="14592" width="47.140625" style="2" customWidth="1"/>
    <col min="14593" max="14593" width="27.140625" style="2" customWidth="1"/>
    <col min="14594" max="14594" width="22.140625" style="2" customWidth="1"/>
    <col min="14595" max="14595" width="19" style="2" customWidth="1"/>
    <col min="14596" max="14596" width="21.42578125" style="2" customWidth="1"/>
    <col min="14597" max="14597" width="20.7109375" style="2" customWidth="1"/>
    <col min="14598" max="14598" width="20.140625" style="2" customWidth="1"/>
    <col min="14599" max="14601" width="22" style="2" customWidth="1"/>
    <col min="14602" max="14602" width="16.85546875" style="2" bestFit="1" customWidth="1"/>
    <col min="14603" max="14847" width="9.140625" style="2"/>
    <col min="14848" max="14848" width="47.140625" style="2" customWidth="1"/>
    <col min="14849" max="14849" width="27.140625" style="2" customWidth="1"/>
    <col min="14850" max="14850" width="22.140625" style="2" customWidth="1"/>
    <col min="14851" max="14851" width="19" style="2" customWidth="1"/>
    <col min="14852" max="14852" width="21.42578125" style="2" customWidth="1"/>
    <col min="14853" max="14853" width="20.7109375" style="2" customWidth="1"/>
    <col min="14854" max="14854" width="20.140625" style="2" customWidth="1"/>
    <col min="14855" max="14857" width="22" style="2" customWidth="1"/>
    <col min="14858" max="14858" width="16.85546875" style="2" bestFit="1" customWidth="1"/>
    <col min="14859" max="15103" width="9.140625" style="2"/>
    <col min="15104" max="15104" width="47.140625" style="2" customWidth="1"/>
    <col min="15105" max="15105" width="27.140625" style="2" customWidth="1"/>
    <col min="15106" max="15106" width="22.140625" style="2" customWidth="1"/>
    <col min="15107" max="15107" width="19" style="2" customWidth="1"/>
    <col min="15108" max="15108" width="21.42578125" style="2" customWidth="1"/>
    <col min="15109" max="15109" width="20.7109375" style="2" customWidth="1"/>
    <col min="15110" max="15110" width="20.140625" style="2" customWidth="1"/>
    <col min="15111" max="15113" width="22" style="2" customWidth="1"/>
    <col min="15114" max="15114" width="16.85546875" style="2" bestFit="1" customWidth="1"/>
    <col min="15115" max="15359" width="9.140625" style="2"/>
    <col min="15360" max="15360" width="47.140625" style="2" customWidth="1"/>
    <col min="15361" max="15361" width="27.140625" style="2" customWidth="1"/>
    <col min="15362" max="15362" width="22.140625" style="2" customWidth="1"/>
    <col min="15363" max="15363" width="19" style="2" customWidth="1"/>
    <col min="15364" max="15364" width="21.42578125" style="2" customWidth="1"/>
    <col min="15365" max="15365" width="20.7109375" style="2" customWidth="1"/>
    <col min="15366" max="15366" width="20.140625" style="2" customWidth="1"/>
    <col min="15367" max="15369" width="22" style="2" customWidth="1"/>
    <col min="15370" max="15370" width="16.85546875" style="2" bestFit="1" customWidth="1"/>
    <col min="15371" max="15615" width="9.140625" style="2"/>
    <col min="15616" max="15616" width="47.140625" style="2" customWidth="1"/>
    <col min="15617" max="15617" width="27.140625" style="2" customWidth="1"/>
    <col min="15618" max="15618" width="22.140625" style="2" customWidth="1"/>
    <col min="15619" max="15619" width="19" style="2" customWidth="1"/>
    <col min="15620" max="15620" width="21.42578125" style="2" customWidth="1"/>
    <col min="15621" max="15621" width="20.7109375" style="2" customWidth="1"/>
    <col min="15622" max="15622" width="20.140625" style="2" customWidth="1"/>
    <col min="15623" max="15625" width="22" style="2" customWidth="1"/>
    <col min="15626" max="15626" width="16.85546875" style="2" bestFit="1" customWidth="1"/>
    <col min="15627" max="15871" width="9.140625" style="2"/>
    <col min="15872" max="15872" width="47.140625" style="2" customWidth="1"/>
    <col min="15873" max="15873" width="27.140625" style="2" customWidth="1"/>
    <col min="15874" max="15874" width="22.140625" style="2" customWidth="1"/>
    <col min="15875" max="15875" width="19" style="2" customWidth="1"/>
    <col min="15876" max="15876" width="21.42578125" style="2" customWidth="1"/>
    <col min="15877" max="15877" width="20.7109375" style="2" customWidth="1"/>
    <col min="15878" max="15878" width="20.140625" style="2" customWidth="1"/>
    <col min="15879" max="15881" width="22" style="2" customWidth="1"/>
    <col min="15882" max="15882" width="16.85546875" style="2" bestFit="1" customWidth="1"/>
    <col min="15883" max="16127" width="9.140625" style="2"/>
    <col min="16128" max="16128" width="47.140625" style="2" customWidth="1"/>
    <col min="16129" max="16129" width="27.140625" style="2" customWidth="1"/>
    <col min="16130" max="16130" width="22.140625" style="2" customWidth="1"/>
    <col min="16131" max="16131" width="19" style="2" customWidth="1"/>
    <col min="16132" max="16132" width="21.42578125" style="2" customWidth="1"/>
    <col min="16133" max="16133" width="20.7109375" style="2" customWidth="1"/>
    <col min="16134" max="16134" width="20.140625" style="2" customWidth="1"/>
    <col min="16135" max="16137" width="22" style="2" customWidth="1"/>
    <col min="16138" max="16138" width="16.85546875" style="2" bestFit="1" customWidth="1"/>
    <col min="16139" max="16384" width="9.140625" style="2"/>
  </cols>
  <sheetData>
    <row r="1" spans="1:10" ht="15.75" customHeight="1" x14ac:dyDescent="0.3">
      <c r="A1" s="53"/>
      <c r="B1" s="26"/>
      <c r="C1" s="31"/>
      <c r="D1" s="82"/>
      <c r="E1" s="82"/>
      <c r="F1" s="82"/>
      <c r="G1" s="82"/>
      <c r="H1" s="82"/>
      <c r="I1" s="82"/>
      <c r="J1" s="31"/>
    </row>
    <row r="2" spans="1:10" ht="15.75" customHeight="1" x14ac:dyDescent="0.25">
      <c r="A2" s="79" t="s">
        <v>82</v>
      </c>
      <c r="B2" s="79"/>
      <c r="C2" s="79"/>
      <c r="D2" s="79"/>
      <c r="E2" s="79"/>
      <c r="F2" s="79"/>
      <c r="G2" s="79"/>
      <c r="H2" s="79"/>
      <c r="I2" s="79"/>
      <c r="J2" s="31"/>
    </row>
    <row r="3" spans="1:10" x14ac:dyDescent="0.25">
      <c r="A3" s="53"/>
      <c r="B3" s="26"/>
      <c r="C3" s="31"/>
      <c r="D3" s="32"/>
      <c r="E3" s="83"/>
      <c r="F3" s="83"/>
      <c r="G3" s="83"/>
      <c r="H3" s="83"/>
      <c r="I3" s="83" t="s">
        <v>0</v>
      </c>
      <c r="J3" s="31"/>
    </row>
    <row r="4" spans="1:10" s="6" customFormat="1" ht="30.75" customHeight="1" x14ac:dyDescent="0.2">
      <c r="A4" s="54" t="s">
        <v>1</v>
      </c>
      <c r="B4" s="26" t="s">
        <v>54</v>
      </c>
      <c r="C4" s="54" t="s">
        <v>2</v>
      </c>
      <c r="D4" s="4" t="s">
        <v>3</v>
      </c>
      <c r="E4" s="4" t="s">
        <v>4</v>
      </c>
      <c r="F4" s="5" t="s">
        <v>5</v>
      </c>
      <c r="G4" s="54" t="s">
        <v>6</v>
      </c>
      <c r="H4" s="54" t="s">
        <v>7</v>
      </c>
      <c r="I4" s="54" t="s">
        <v>8</v>
      </c>
      <c r="J4" s="54" t="s">
        <v>9</v>
      </c>
    </row>
    <row r="5" spans="1:10" ht="22.5" customHeight="1" x14ac:dyDescent="0.25">
      <c r="A5" s="58" t="s">
        <v>58</v>
      </c>
      <c r="B5" s="76" t="s">
        <v>56</v>
      </c>
      <c r="C5" s="54" t="s">
        <v>12</v>
      </c>
      <c r="D5" s="75">
        <f>'Раздел 9.'!D103</f>
        <v>976.4</v>
      </c>
      <c r="E5" s="75">
        <f>'Раздел 9.'!E103</f>
        <v>1259</v>
      </c>
      <c r="F5" s="75">
        <f>'Раздел 9.'!F103</f>
        <v>534.20000000000005</v>
      </c>
      <c r="G5" s="75">
        <f>'Раздел 9.'!G103</f>
        <v>567.4</v>
      </c>
      <c r="H5" s="75">
        <f>'Раздел 9.'!H103</f>
        <v>1301.5</v>
      </c>
      <c r="I5" s="75">
        <f>'Раздел 9.'!I103</f>
        <v>869.1</v>
      </c>
      <c r="J5" s="75">
        <f>'Раздел 9.'!J103</f>
        <v>869.1</v>
      </c>
    </row>
    <row r="6" spans="1:10" ht="30" customHeight="1" x14ac:dyDescent="0.25">
      <c r="A6" s="58"/>
      <c r="B6" s="76"/>
      <c r="C6" s="54" t="s">
        <v>13</v>
      </c>
      <c r="D6" s="75">
        <f>'Раздел 9.'!D104</f>
        <v>707.8</v>
      </c>
      <c r="E6" s="75">
        <f>'Раздел 9.'!E104</f>
        <v>1259</v>
      </c>
      <c r="F6" s="75">
        <f>'Раздел 9.'!F104</f>
        <v>534.20000000000005</v>
      </c>
      <c r="G6" s="75">
        <f>'Раздел 9.'!G104</f>
        <v>567.4</v>
      </c>
      <c r="H6" s="75">
        <f>'Раздел 9.'!H104</f>
        <v>1301.5</v>
      </c>
      <c r="I6" s="75">
        <f>'Раздел 9.'!I104</f>
        <v>869.1</v>
      </c>
      <c r="J6" s="75">
        <f>'Раздел 9.'!J104</f>
        <v>869.1</v>
      </c>
    </row>
    <row r="7" spans="1:10" ht="33" customHeight="1" x14ac:dyDescent="0.25">
      <c r="A7" s="58"/>
      <c r="B7" s="76"/>
      <c r="C7" s="54" t="s">
        <v>14</v>
      </c>
      <c r="D7" s="75">
        <f>'Раздел 9.'!D105</f>
        <v>268.60000000000002</v>
      </c>
      <c r="E7" s="75">
        <f>'Раздел 9.'!E105</f>
        <v>0</v>
      </c>
      <c r="F7" s="75">
        <f>'Раздел 9.'!F105</f>
        <v>0</v>
      </c>
      <c r="G7" s="75">
        <f>'Раздел 9.'!G105</f>
        <v>0</v>
      </c>
      <c r="H7" s="75">
        <f>'Раздел 9.'!H105</f>
        <v>0</v>
      </c>
      <c r="I7" s="75">
        <f>'Раздел 9.'!I105</f>
        <v>0</v>
      </c>
      <c r="J7" s="75">
        <f>'Раздел 9.'!J105</f>
        <v>0</v>
      </c>
    </row>
    <row r="8" spans="1:10" ht="17.25" customHeight="1" x14ac:dyDescent="0.25">
      <c r="A8" s="53" t="s">
        <v>16</v>
      </c>
      <c r="B8" s="76"/>
      <c r="C8" s="54"/>
      <c r="D8" s="75">
        <f>'Раздел 9.'!D106</f>
        <v>0</v>
      </c>
      <c r="E8" s="75">
        <f>'Раздел 9.'!E106</f>
        <v>0</v>
      </c>
      <c r="F8" s="75">
        <f>'Раздел 9.'!F106</f>
        <v>0</v>
      </c>
      <c r="G8" s="75">
        <f>'Раздел 9.'!G106</f>
        <v>0</v>
      </c>
      <c r="H8" s="75">
        <f>'Раздел 9.'!H106</f>
        <v>0</v>
      </c>
      <c r="I8" s="75">
        <f>'Раздел 9.'!I106</f>
        <v>0</v>
      </c>
      <c r="J8" s="75">
        <f>'Раздел 9.'!J106</f>
        <v>0</v>
      </c>
    </row>
    <row r="9" spans="1:10" ht="25.5" customHeight="1" x14ac:dyDescent="0.25">
      <c r="A9" s="58" t="s">
        <v>59</v>
      </c>
      <c r="B9" s="76"/>
      <c r="C9" s="54" t="s">
        <v>13</v>
      </c>
      <c r="D9" s="75">
        <f>'Раздел 9.'!D107</f>
        <v>100</v>
      </c>
      <c r="E9" s="75">
        <f>'Раздел 9.'!E107</f>
        <v>0</v>
      </c>
      <c r="F9" s="75">
        <f>'Раздел 9.'!F107</f>
        <v>0</v>
      </c>
      <c r="G9" s="75">
        <f>'Раздел 9.'!G107</f>
        <v>0</v>
      </c>
      <c r="H9" s="75">
        <f>'Раздел 9.'!H107</f>
        <v>0</v>
      </c>
      <c r="I9" s="75">
        <f>'Раздел 9.'!I107</f>
        <v>0</v>
      </c>
      <c r="J9" s="75">
        <f>'Раздел 9.'!J107</f>
        <v>0</v>
      </c>
    </row>
    <row r="10" spans="1:10" ht="25.5" customHeight="1" x14ac:dyDescent="0.25">
      <c r="A10" s="58"/>
      <c r="B10" s="76"/>
      <c r="C10" s="54" t="s">
        <v>14</v>
      </c>
      <c r="D10" s="75">
        <f>'Раздел 9.'!D108</f>
        <v>268.60000000000002</v>
      </c>
      <c r="E10" s="75">
        <f>'Раздел 9.'!E108</f>
        <v>0</v>
      </c>
      <c r="F10" s="75">
        <f>'Раздел 9.'!F108</f>
        <v>0</v>
      </c>
      <c r="G10" s="75">
        <f>'Раздел 9.'!G108</f>
        <v>0</v>
      </c>
      <c r="H10" s="75">
        <f>'Раздел 9.'!H108</f>
        <v>0</v>
      </c>
      <c r="I10" s="75">
        <f>'Раздел 9.'!I108</f>
        <v>0</v>
      </c>
      <c r="J10" s="75">
        <f>'Раздел 9.'!J108</f>
        <v>0</v>
      </c>
    </row>
    <row r="11" spans="1:10" ht="187.5" customHeight="1" x14ac:dyDescent="0.25">
      <c r="A11" s="53" t="s">
        <v>60</v>
      </c>
      <c r="B11" s="84" t="s">
        <v>89</v>
      </c>
      <c r="C11" s="54" t="s">
        <v>13</v>
      </c>
      <c r="D11" s="75">
        <f>'Раздел 9.'!D109</f>
        <v>6651.6</v>
      </c>
      <c r="E11" s="75">
        <f>'Раздел 9.'!E109</f>
        <v>6651.6</v>
      </c>
      <c r="F11" s="75">
        <f>'Раздел 9.'!F109</f>
        <v>5544.8</v>
      </c>
      <c r="G11" s="75">
        <f>'Раздел 9.'!G109</f>
        <v>6536.4</v>
      </c>
      <c r="H11" s="75">
        <f>'Раздел 9.'!H109</f>
        <v>7045.3</v>
      </c>
      <c r="I11" s="75">
        <f>'Раздел 9.'!I109</f>
        <v>7045.3</v>
      </c>
      <c r="J11" s="75">
        <f>'Раздел 9.'!J109</f>
        <v>7045.3</v>
      </c>
    </row>
    <row r="12" spans="1:10" ht="24.75" customHeight="1" x14ac:dyDescent="0.25">
      <c r="A12" s="58" t="s">
        <v>62</v>
      </c>
      <c r="B12" s="76" t="s">
        <v>56</v>
      </c>
      <c r="C12" s="54" t="s">
        <v>12</v>
      </c>
      <c r="D12" s="75">
        <f>'Раздел 9.'!D111</f>
        <v>1281.6400000000001</v>
      </c>
      <c r="E12" s="75">
        <f>'Раздел 9.'!E111</f>
        <v>0</v>
      </c>
      <c r="F12" s="75">
        <f>'Раздел 9.'!F111</f>
        <v>0</v>
      </c>
      <c r="G12" s="75">
        <f>'Раздел 9.'!G111</f>
        <v>0</v>
      </c>
      <c r="H12" s="75">
        <f>'Раздел 9.'!H111</f>
        <v>0</v>
      </c>
      <c r="I12" s="75">
        <f>'Раздел 9.'!I111</f>
        <v>0</v>
      </c>
      <c r="J12" s="75">
        <f>'Раздел 9.'!J111</f>
        <v>0</v>
      </c>
    </row>
    <row r="13" spans="1:10" ht="36" customHeight="1" x14ac:dyDescent="0.25">
      <c r="A13" s="58"/>
      <c r="B13" s="76"/>
      <c r="C13" s="54" t="s">
        <v>13</v>
      </c>
      <c r="D13" s="75">
        <f>'Раздел 9.'!D112</f>
        <v>1281.6400000000001</v>
      </c>
      <c r="E13" s="75">
        <f>'Раздел 9.'!E112</f>
        <v>0</v>
      </c>
      <c r="F13" s="75">
        <f>'Раздел 9.'!F112</f>
        <v>0</v>
      </c>
      <c r="G13" s="75">
        <f>'Раздел 9.'!G112</f>
        <v>0</v>
      </c>
      <c r="H13" s="75">
        <f>'Раздел 9.'!H112</f>
        <v>0</v>
      </c>
      <c r="I13" s="75">
        <f>'Раздел 9.'!I112</f>
        <v>0</v>
      </c>
      <c r="J13" s="75">
        <f>'Раздел 9.'!J112</f>
        <v>0</v>
      </c>
    </row>
    <row r="14" spans="1:10" ht="21" customHeight="1" x14ac:dyDescent="0.25">
      <c r="A14" s="58" t="s">
        <v>63</v>
      </c>
      <c r="B14" s="76" t="s">
        <v>56</v>
      </c>
      <c r="C14" s="54" t="s">
        <v>12</v>
      </c>
      <c r="D14" s="75">
        <f>'Раздел 9.'!D113</f>
        <v>0</v>
      </c>
      <c r="E14" s="75">
        <f>'Раздел 9.'!E113</f>
        <v>326.39999999999998</v>
      </c>
      <c r="F14" s="75">
        <f>'Раздел 9.'!F113</f>
        <v>0</v>
      </c>
      <c r="G14" s="75">
        <f>'Раздел 9.'!G113</f>
        <v>0</v>
      </c>
      <c r="H14" s="75">
        <f>'Раздел 9.'!H113</f>
        <v>0</v>
      </c>
      <c r="I14" s="75">
        <f>'Раздел 9.'!I113</f>
        <v>0</v>
      </c>
      <c r="J14" s="75">
        <f>'Раздел 9.'!J113</f>
        <v>0</v>
      </c>
    </row>
    <row r="15" spans="1:10" ht="20.25" customHeight="1" x14ac:dyDescent="0.25">
      <c r="A15" s="58"/>
      <c r="B15" s="76"/>
      <c r="C15" s="54" t="s">
        <v>13</v>
      </c>
      <c r="D15" s="75">
        <f>'Раздел 9.'!D114</f>
        <v>0</v>
      </c>
      <c r="E15" s="75">
        <f>'Раздел 9.'!E114</f>
        <v>100</v>
      </c>
      <c r="F15" s="75">
        <f>'Раздел 9.'!F114</f>
        <v>0</v>
      </c>
      <c r="G15" s="75">
        <f>'Раздел 9.'!G114</f>
        <v>0</v>
      </c>
      <c r="H15" s="75">
        <f>'Раздел 9.'!H114</f>
        <v>0</v>
      </c>
      <c r="I15" s="75">
        <f>'Раздел 9.'!I114</f>
        <v>0</v>
      </c>
      <c r="J15" s="75">
        <f>'Раздел 9.'!J114</f>
        <v>0</v>
      </c>
    </row>
    <row r="16" spans="1:10" ht="18.75" customHeight="1" x14ac:dyDescent="0.25">
      <c r="A16" s="58"/>
      <c r="B16" s="76"/>
      <c r="C16" s="54" t="s">
        <v>14</v>
      </c>
      <c r="D16" s="75">
        <f>'Раздел 9.'!D115</f>
        <v>0</v>
      </c>
      <c r="E16" s="75">
        <f>'Раздел 9.'!E115</f>
        <v>226.4</v>
      </c>
      <c r="F16" s="75">
        <f>'Раздел 9.'!F115</f>
        <v>0</v>
      </c>
      <c r="G16" s="75">
        <f>'Раздел 9.'!G115</f>
        <v>0</v>
      </c>
      <c r="H16" s="75">
        <f>'Раздел 9.'!H115</f>
        <v>0</v>
      </c>
      <c r="I16" s="75">
        <f>'Раздел 9.'!I115</f>
        <v>0</v>
      </c>
      <c r="J16" s="75">
        <f>'Раздел 9.'!J115</f>
        <v>0</v>
      </c>
    </row>
    <row r="17" spans="1:11" ht="17.25" customHeight="1" x14ac:dyDescent="0.25">
      <c r="A17" s="53" t="s">
        <v>16</v>
      </c>
      <c r="B17" s="76"/>
      <c r="C17" s="54"/>
      <c r="D17" s="75">
        <f>'Раздел 9.'!D116</f>
        <v>0</v>
      </c>
      <c r="E17" s="75">
        <f>'Раздел 9.'!E116</f>
        <v>0</v>
      </c>
      <c r="F17" s="75">
        <f>'Раздел 9.'!F116</f>
        <v>0</v>
      </c>
      <c r="G17" s="75">
        <f>'Раздел 9.'!G116</f>
        <v>0</v>
      </c>
      <c r="H17" s="75">
        <f>'Раздел 9.'!H116</f>
        <v>0</v>
      </c>
      <c r="I17" s="75">
        <f>'Раздел 9.'!I116</f>
        <v>0</v>
      </c>
      <c r="J17" s="75">
        <f>'Раздел 9.'!J116</f>
        <v>0</v>
      </c>
    </row>
    <row r="18" spans="1:11" ht="21" customHeight="1" x14ac:dyDescent="0.25">
      <c r="A18" s="58" t="s">
        <v>59</v>
      </c>
      <c r="B18" s="76"/>
      <c r="C18" s="54" t="s">
        <v>13</v>
      </c>
      <c r="D18" s="75">
        <f>'Раздел 9.'!D117</f>
        <v>0</v>
      </c>
      <c r="E18" s="75">
        <f>'Раздел 9.'!E117</f>
        <v>100</v>
      </c>
      <c r="F18" s="75">
        <f>'Раздел 9.'!F117</f>
        <v>0</v>
      </c>
      <c r="G18" s="75">
        <f>'Раздел 9.'!G117</f>
        <v>0</v>
      </c>
      <c r="H18" s="75">
        <f>'Раздел 9.'!H117</f>
        <v>0</v>
      </c>
      <c r="I18" s="75">
        <f>'Раздел 9.'!I117</f>
        <v>0</v>
      </c>
      <c r="J18" s="75">
        <f>'Раздел 9.'!J117</f>
        <v>0</v>
      </c>
    </row>
    <row r="19" spans="1:11" ht="18.75" customHeight="1" x14ac:dyDescent="0.25">
      <c r="A19" s="58"/>
      <c r="B19" s="76"/>
      <c r="C19" s="54" t="s">
        <v>14</v>
      </c>
      <c r="D19" s="75">
        <f>'Раздел 9.'!D118</f>
        <v>0</v>
      </c>
      <c r="E19" s="75">
        <f>'Раздел 9.'!E118</f>
        <v>226.4</v>
      </c>
      <c r="F19" s="75">
        <f>'Раздел 9.'!F118</f>
        <v>0</v>
      </c>
      <c r="G19" s="75">
        <f>'Раздел 9.'!G118</f>
        <v>0</v>
      </c>
      <c r="H19" s="75">
        <f>'Раздел 9.'!H118</f>
        <v>0</v>
      </c>
      <c r="I19" s="75">
        <f>'Раздел 9.'!I118</f>
        <v>0</v>
      </c>
      <c r="J19" s="75">
        <f>'Раздел 9.'!J118</f>
        <v>0</v>
      </c>
    </row>
    <row r="20" spans="1:11" ht="20.25" customHeight="1" x14ac:dyDescent="0.25">
      <c r="A20" s="53" t="s">
        <v>64</v>
      </c>
      <c r="B20" s="26"/>
      <c r="C20" s="54"/>
      <c r="D20" s="81">
        <f>'Раздел 9.'!D119</f>
        <v>8909.6400000000012</v>
      </c>
      <c r="E20" s="81">
        <f>'Раздел 9.'!E119</f>
        <v>8237</v>
      </c>
      <c r="F20" s="81">
        <f>'Раздел 9.'!F119</f>
        <v>6079</v>
      </c>
      <c r="G20" s="81">
        <f>'Раздел 9.'!G119</f>
        <v>7103.7999999999993</v>
      </c>
      <c r="H20" s="81">
        <f>'Раздел 9.'!H119</f>
        <v>8346.7999999999993</v>
      </c>
      <c r="I20" s="81">
        <f>'Раздел 9.'!I119</f>
        <v>7914.4000000000005</v>
      </c>
      <c r="J20" s="81">
        <f>'Раздел 9.'!J119</f>
        <v>7914.4000000000005</v>
      </c>
      <c r="K20" s="44">
        <f>SUM(D20:J20)</f>
        <v>54505.04</v>
      </c>
    </row>
    <row r="21" spans="1:11" ht="20.25" customHeight="1" x14ac:dyDescent="0.25">
      <c r="A21" s="53" t="s">
        <v>16</v>
      </c>
      <c r="B21" s="26"/>
      <c r="C21" s="54" t="s">
        <v>13</v>
      </c>
      <c r="D21" s="81">
        <f>'Раздел 9.'!D120</f>
        <v>8641.0400000000009</v>
      </c>
      <c r="E21" s="81">
        <f>'Раздел 9.'!E120</f>
        <v>8010.6</v>
      </c>
      <c r="F21" s="81">
        <f>'Раздел 9.'!F120</f>
        <v>6079</v>
      </c>
      <c r="G21" s="81">
        <f>'Раздел 9.'!G120</f>
        <v>7103.7999999999993</v>
      </c>
      <c r="H21" s="81">
        <f>'Раздел 9.'!H120</f>
        <v>8346.7999999999993</v>
      </c>
      <c r="I21" s="81">
        <f>'Раздел 9.'!I120</f>
        <v>7914.4000000000005</v>
      </c>
      <c r="J21" s="81">
        <f>'Раздел 9.'!J120</f>
        <v>7914.4000000000005</v>
      </c>
      <c r="K21" s="44">
        <f t="shared" ref="K21:K22" si="0">SUM(D21:J21)</f>
        <v>54010.04</v>
      </c>
    </row>
    <row r="22" spans="1:11" ht="20.25" customHeight="1" x14ac:dyDescent="0.25">
      <c r="A22" s="53"/>
      <c r="B22" s="26"/>
      <c r="C22" s="54" t="s">
        <v>14</v>
      </c>
      <c r="D22" s="81">
        <f>'Раздел 9.'!D121</f>
        <v>268.60000000000002</v>
      </c>
      <c r="E22" s="81">
        <f>'Раздел 9.'!E121</f>
        <v>226.4</v>
      </c>
      <c r="F22" s="81">
        <f>'Раздел 9.'!F121</f>
        <v>0</v>
      </c>
      <c r="G22" s="81">
        <f>'Раздел 9.'!G121</f>
        <v>0</v>
      </c>
      <c r="H22" s="81">
        <f>'Раздел 9.'!H121</f>
        <v>0</v>
      </c>
      <c r="I22" s="81">
        <f>'Раздел 9.'!I121</f>
        <v>0</v>
      </c>
      <c r="J22" s="81">
        <f>'Раздел 9.'!J121</f>
        <v>0</v>
      </c>
      <c r="K22" s="44">
        <f t="shared" si="0"/>
        <v>495</v>
      </c>
    </row>
  </sheetData>
  <autoFilter ref="A4:C4"/>
  <mergeCells count="11">
    <mergeCell ref="H1:I1"/>
    <mergeCell ref="A2:I2"/>
    <mergeCell ref="A5:A7"/>
    <mergeCell ref="B5:B10"/>
    <mergeCell ref="A9:A10"/>
    <mergeCell ref="D1:G1"/>
    <mergeCell ref="A12:A13"/>
    <mergeCell ref="B12:B13"/>
    <mergeCell ref="A14:A16"/>
    <mergeCell ref="B14:B19"/>
    <mergeCell ref="A18:A19"/>
  </mergeCells>
  <pageMargins left="0.62992125984251968" right="0.15748031496062992" top="0.23622047244094491" bottom="0.23622047244094491" header="0.19685039370078741" footer="0.19685039370078741"/>
  <pageSetup paperSize="9" scale="39" fitToHeight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28"/>
  <sheetViews>
    <sheetView zoomScale="75" workbookViewId="0">
      <pane xSplit="3" ySplit="4" topLeftCell="D8" activePane="bottomRight" state="frozen"/>
      <selection pane="topRight" activeCell="C1" sqref="C1"/>
      <selection pane="bottomLeft" activeCell="A2" sqref="A2"/>
      <selection pane="bottomRight" activeCell="A13" sqref="A13:A15"/>
    </sheetView>
  </sheetViews>
  <sheetFormatPr defaultRowHeight="15.75" x14ac:dyDescent="0.25"/>
  <cols>
    <col min="1" max="1" width="47.140625" style="1" customWidth="1"/>
    <col min="2" max="2" width="27.140625" style="25" customWidth="1"/>
    <col min="3" max="3" width="22.140625" style="2" customWidth="1"/>
    <col min="4" max="4" width="20.7109375" style="24" customWidth="1"/>
    <col min="5" max="5" width="20.140625" style="2" customWidth="1"/>
    <col min="6" max="8" width="22" style="2" customWidth="1"/>
    <col min="9" max="9" width="26.140625" style="2" hidden="1" customWidth="1"/>
    <col min="10" max="254" width="9.140625" style="2"/>
    <col min="255" max="255" width="47.140625" style="2" customWidth="1"/>
    <col min="256" max="256" width="27.140625" style="2" customWidth="1"/>
    <col min="257" max="257" width="22.140625" style="2" customWidth="1"/>
    <col min="258" max="258" width="19" style="2" customWidth="1"/>
    <col min="259" max="259" width="21.42578125" style="2" customWidth="1"/>
    <col min="260" max="260" width="20.7109375" style="2" customWidth="1"/>
    <col min="261" max="261" width="20.140625" style="2" customWidth="1"/>
    <col min="262" max="264" width="22" style="2" customWidth="1"/>
    <col min="265" max="265" width="16.85546875" style="2" bestFit="1" customWidth="1"/>
    <col min="266" max="510" width="9.140625" style="2"/>
    <col min="511" max="511" width="47.140625" style="2" customWidth="1"/>
    <col min="512" max="512" width="27.140625" style="2" customWidth="1"/>
    <col min="513" max="513" width="22.140625" style="2" customWidth="1"/>
    <col min="514" max="514" width="19" style="2" customWidth="1"/>
    <col min="515" max="515" width="21.42578125" style="2" customWidth="1"/>
    <col min="516" max="516" width="20.7109375" style="2" customWidth="1"/>
    <col min="517" max="517" width="20.140625" style="2" customWidth="1"/>
    <col min="518" max="520" width="22" style="2" customWidth="1"/>
    <col min="521" max="521" width="16.85546875" style="2" bestFit="1" customWidth="1"/>
    <col min="522" max="766" width="9.140625" style="2"/>
    <col min="767" max="767" width="47.140625" style="2" customWidth="1"/>
    <col min="768" max="768" width="27.140625" style="2" customWidth="1"/>
    <col min="769" max="769" width="22.140625" style="2" customWidth="1"/>
    <col min="770" max="770" width="19" style="2" customWidth="1"/>
    <col min="771" max="771" width="21.42578125" style="2" customWidth="1"/>
    <col min="772" max="772" width="20.7109375" style="2" customWidth="1"/>
    <col min="773" max="773" width="20.140625" style="2" customWidth="1"/>
    <col min="774" max="776" width="22" style="2" customWidth="1"/>
    <col min="777" max="777" width="16.85546875" style="2" bestFit="1" customWidth="1"/>
    <col min="778" max="1022" width="9.140625" style="2"/>
    <col min="1023" max="1023" width="47.140625" style="2" customWidth="1"/>
    <col min="1024" max="1024" width="27.140625" style="2" customWidth="1"/>
    <col min="1025" max="1025" width="22.140625" style="2" customWidth="1"/>
    <col min="1026" max="1026" width="19" style="2" customWidth="1"/>
    <col min="1027" max="1027" width="21.42578125" style="2" customWidth="1"/>
    <col min="1028" max="1028" width="20.7109375" style="2" customWidth="1"/>
    <col min="1029" max="1029" width="20.140625" style="2" customWidth="1"/>
    <col min="1030" max="1032" width="22" style="2" customWidth="1"/>
    <col min="1033" max="1033" width="16.85546875" style="2" bestFit="1" customWidth="1"/>
    <col min="1034" max="1278" width="9.140625" style="2"/>
    <col min="1279" max="1279" width="47.140625" style="2" customWidth="1"/>
    <col min="1280" max="1280" width="27.140625" style="2" customWidth="1"/>
    <col min="1281" max="1281" width="22.140625" style="2" customWidth="1"/>
    <col min="1282" max="1282" width="19" style="2" customWidth="1"/>
    <col min="1283" max="1283" width="21.42578125" style="2" customWidth="1"/>
    <col min="1284" max="1284" width="20.7109375" style="2" customWidth="1"/>
    <col min="1285" max="1285" width="20.140625" style="2" customWidth="1"/>
    <col min="1286" max="1288" width="22" style="2" customWidth="1"/>
    <col min="1289" max="1289" width="16.85546875" style="2" bestFit="1" customWidth="1"/>
    <col min="1290" max="1534" width="9.140625" style="2"/>
    <col min="1535" max="1535" width="47.140625" style="2" customWidth="1"/>
    <col min="1536" max="1536" width="27.140625" style="2" customWidth="1"/>
    <col min="1537" max="1537" width="22.140625" style="2" customWidth="1"/>
    <col min="1538" max="1538" width="19" style="2" customWidth="1"/>
    <col min="1539" max="1539" width="21.42578125" style="2" customWidth="1"/>
    <col min="1540" max="1540" width="20.7109375" style="2" customWidth="1"/>
    <col min="1541" max="1541" width="20.140625" style="2" customWidth="1"/>
    <col min="1542" max="1544" width="22" style="2" customWidth="1"/>
    <col min="1545" max="1545" width="16.85546875" style="2" bestFit="1" customWidth="1"/>
    <col min="1546" max="1790" width="9.140625" style="2"/>
    <col min="1791" max="1791" width="47.140625" style="2" customWidth="1"/>
    <col min="1792" max="1792" width="27.140625" style="2" customWidth="1"/>
    <col min="1793" max="1793" width="22.140625" style="2" customWidth="1"/>
    <col min="1794" max="1794" width="19" style="2" customWidth="1"/>
    <col min="1795" max="1795" width="21.42578125" style="2" customWidth="1"/>
    <col min="1796" max="1796" width="20.7109375" style="2" customWidth="1"/>
    <col min="1797" max="1797" width="20.140625" style="2" customWidth="1"/>
    <col min="1798" max="1800" width="22" style="2" customWidth="1"/>
    <col min="1801" max="1801" width="16.85546875" style="2" bestFit="1" customWidth="1"/>
    <col min="1802" max="2046" width="9.140625" style="2"/>
    <col min="2047" max="2047" width="47.140625" style="2" customWidth="1"/>
    <col min="2048" max="2048" width="27.140625" style="2" customWidth="1"/>
    <col min="2049" max="2049" width="22.140625" style="2" customWidth="1"/>
    <col min="2050" max="2050" width="19" style="2" customWidth="1"/>
    <col min="2051" max="2051" width="21.42578125" style="2" customWidth="1"/>
    <col min="2052" max="2052" width="20.7109375" style="2" customWidth="1"/>
    <col min="2053" max="2053" width="20.140625" style="2" customWidth="1"/>
    <col min="2054" max="2056" width="22" style="2" customWidth="1"/>
    <col min="2057" max="2057" width="16.85546875" style="2" bestFit="1" customWidth="1"/>
    <col min="2058" max="2302" width="9.140625" style="2"/>
    <col min="2303" max="2303" width="47.140625" style="2" customWidth="1"/>
    <col min="2304" max="2304" width="27.140625" style="2" customWidth="1"/>
    <col min="2305" max="2305" width="22.140625" style="2" customWidth="1"/>
    <col min="2306" max="2306" width="19" style="2" customWidth="1"/>
    <col min="2307" max="2307" width="21.42578125" style="2" customWidth="1"/>
    <col min="2308" max="2308" width="20.7109375" style="2" customWidth="1"/>
    <col min="2309" max="2309" width="20.140625" style="2" customWidth="1"/>
    <col min="2310" max="2312" width="22" style="2" customWidth="1"/>
    <col min="2313" max="2313" width="16.85546875" style="2" bestFit="1" customWidth="1"/>
    <col min="2314" max="2558" width="9.140625" style="2"/>
    <col min="2559" max="2559" width="47.140625" style="2" customWidth="1"/>
    <col min="2560" max="2560" width="27.140625" style="2" customWidth="1"/>
    <col min="2561" max="2561" width="22.140625" style="2" customWidth="1"/>
    <col min="2562" max="2562" width="19" style="2" customWidth="1"/>
    <col min="2563" max="2563" width="21.42578125" style="2" customWidth="1"/>
    <col min="2564" max="2564" width="20.7109375" style="2" customWidth="1"/>
    <col min="2565" max="2565" width="20.140625" style="2" customWidth="1"/>
    <col min="2566" max="2568" width="22" style="2" customWidth="1"/>
    <col min="2569" max="2569" width="16.85546875" style="2" bestFit="1" customWidth="1"/>
    <col min="2570" max="2814" width="9.140625" style="2"/>
    <col min="2815" max="2815" width="47.140625" style="2" customWidth="1"/>
    <col min="2816" max="2816" width="27.140625" style="2" customWidth="1"/>
    <col min="2817" max="2817" width="22.140625" style="2" customWidth="1"/>
    <col min="2818" max="2818" width="19" style="2" customWidth="1"/>
    <col min="2819" max="2819" width="21.42578125" style="2" customWidth="1"/>
    <col min="2820" max="2820" width="20.7109375" style="2" customWidth="1"/>
    <col min="2821" max="2821" width="20.140625" style="2" customWidth="1"/>
    <col min="2822" max="2824" width="22" style="2" customWidth="1"/>
    <col min="2825" max="2825" width="16.85546875" style="2" bestFit="1" customWidth="1"/>
    <col min="2826" max="3070" width="9.140625" style="2"/>
    <col min="3071" max="3071" width="47.140625" style="2" customWidth="1"/>
    <col min="3072" max="3072" width="27.140625" style="2" customWidth="1"/>
    <col min="3073" max="3073" width="22.140625" style="2" customWidth="1"/>
    <col min="3074" max="3074" width="19" style="2" customWidth="1"/>
    <col min="3075" max="3075" width="21.42578125" style="2" customWidth="1"/>
    <col min="3076" max="3076" width="20.7109375" style="2" customWidth="1"/>
    <col min="3077" max="3077" width="20.140625" style="2" customWidth="1"/>
    <col min="3078" max="3080" width="22" style="2" customWidth="1"/>
    <col min="3081" max="3081" width="16.85546875" style="2" bestFit="1" customWidth="1"/>
    <col min="3082" max="3326" width="9.140625" style="2"/>
    <col min="3327" max="3327" width="47.140625" style="2" customWidth="1"/>
    <col min="3328" max="3328" width="27.140625" style="2" customWidth="1"/>
    <col min="3329" max="3329" width="22.140625" style="2" customWidth="1"/>
    <col min="3330" max="3330" width="19" style="2" customWidth="1"/>
    <col min="3331" max="3331" width="21.42578125" style="2" customWidth="1"/>
    <col min="3332" max="3332" width="20.7109375" style="2" customWidth="1"/>
    <col min="3333" max="3333" width="20.140625" style="2" customWidth="1"/>
    <col min="3334" max="3336" width="22" style="2" customWidth="1"/>
    <col min="3337" max="3337" width="16.85546875" style="2" bestFit="1" customWidth="1"/>
    <col min="3338" max="3582" width="9.140625" style="2"/>
    <col min="3583" max="3583" width="47.140625" style="2" customWidth="1"/>
    <col min="3584" max="3584" width="27.140625" style="2" customWidth="1"/>
    <col min="3585" max="3585" width="22.140625" style="2" customWidth="1"/>
    <col min="3586" max="3586" width="19" style="2" customWidth="1"/>
    <col min="3587" max="3587" width="21.42578125" style="2" customWidth="1"/>
    <col min="3588" max="3588" width="20.7109375" style="2" customWidth="1"/>
    <col min="3589" max="3589" width="20.140625" style="2" customWidth="1"/>
    <col min="3590" max="3592" width="22" style="2" customWidth="1"/>
    <col min="3593" max="3593" width="16.85546875" style="2" bestFit="1" customWidth="1"/>
    <col min="3594" max="3838" width="9.140625" style="2"/>
    <col min="3839" max="3839" width="47.140625" style="2" customWidth="1"/>
    <col min="3840" max="3840" width="27.140625" style="2" customWidth="1"/>
    <col min="3841" max="3841" width="22.140625" style="2" customWidth="1"/>
    <col min="3842" max="3842" width="19" style="2" customWidth="1"/>
    <col min="3843" max="3843" width="21.42578125" style="2" customWidth="1"/>
    <col min="3844" max="3844" width="20.7109375" style="2" customWidth="1"/>
    <col min="3845" max="3845" width="20.140625" style="2" customWidth="1"/>
    <col min="3846" max="3848" width="22" style="2" customWidth="1"/>
    <col min="3849" max="3849" width="16.85546875" style="2" bestFit="1" customWidth="1"/>
    <col min="3850" max="4094" width="9.140625" style="2"/>
    <col min="4095" max="4095" width="47.140625" style="2" customWidth="1"/>
    <col min="4096" max="4096" width="27.140625" style="2" customWidth="1"/>
    <col min="4097" max="4097" width="22.140625" style="2" customWidth="1"/>
    <col min="4098" max="4098" width="19" style="2" customWidth="1"/>
    <col min="4099" max="4099" width="21.42578125" style="2" customWidth="1"/>
    <col min="4100" max="4100" width="20.7109375" style="2" customWidth="1"/>
    <col min="4101" max="4101" width="20.140625" style="2" customWidth="1"/>
    <col min="4102" max="4104" width="22" style="2" customWidth="1"/>
    <col min="4105" max="4105" width="16.85546875" style="2" bestFit="1" customWidth="1"/>
    <col min="4106" max="4350" width="9.140625" style="2"/>
    <col min="4351" max="4351" width="47.140625" style="2" customWidth="1"/>
    <col min="4352" max="4352" width="27.140625" style="2" customWidth="1"/>
    <col min="4353" max="4353" width="22.140625" style="2" customWidth="1"/>
    <col min="4354" max="4354" width="19" style="2" customWidth="1"/>
    <col min="4355" max="4355" width="21.42578125" style="2" customWidth="1"/>
    <col min="4356" max="4356" width="20.7109375" style="2" customWidth="1"/>
    <col min="4357" max="4357" width="20.140625" style="2" customWidth="1"/>
    <col min="4358" max="4360" width="22" style="2" customWidth="1"/>
    <col min="4361" max="4361" width="16.85546875" style="2" bestFit="1" customWidth="1"/>
    <col min="4362" max="4606" width="9.140625" style="2"/>
    <col min="4607" max="4607" width="47.140625" style="2" customWidth="1"/>
    <col min="4608" max="4608" width="27.140625" style="2" customWidth="1"/>
    <col min="4609" max="4609" width="22.140625" style="2" customWidth="1"/>
    <col min="4610" max="4610" width="19" style="2" customWidth="1"/>
    <col min="4611" max="4611" width="21.42578125" style="2" customWidth="1"/>
    <col min="4612" max="4612" width="20.7109375" style="2" customWidth="1"/>
    <col min="4613" max="4613" width="20.140625" style="2" customWidth="1"/>
    <col min="4614" max="4616" width="22" style="2" customWidth="1"/>
    <col min="4617" max="4617" width="16.85546875" style="2" bestFit="1" customWidth="1"/>
    <col min="4618" max="4862" width="9.140625" style="2"/>
    <col min="4863" max="4863" width="47.140625" style="2" customWidth="1"/>
    <col min="4864" max="4864" width="27.140625" style="2" customWidth="1"/>
    <col min="4865" max="4865" width="22.140625" style="2" customWidth="1"/>
    <col min="4866" max="4866" width="19" style="2" customWidth="1"/>
    <col min="4867" max="4867" width="21.42578125" style="2" customWidth="1"/>
    <col min="4868" max="4868" width="20.7109375" style="2" customWidth="1"/>
    <col min="4869" max="4869" width="20.140625" style="2" customWidth="1"/>
    <col min="4870" max="4872" width="22" style="2" customWidth="1"/>
    <col min="4873" max="4873" width="16.85546875" style="2" bestFit="1" customWidth="1"/>
    <col min="4874" max="5118" width="9.140625" style="2"/>
    <col min="5119" max="5119" width="47.140625" style="2" customWidth="1"/>
    <col min="5120" max="5120" width="27.140625" style="2" customWidth="1"/>
    <col min="5121" max="5121" width="22.140625" style="2" customWidth="1"/>
    <col min="5122" max="5122" width="19" style="2" customWidth="1"/>
    <col min="5123" max="5123" width="21.42578125" style="2" customWidth="1"/>
    <col min="5124" max="5124" width="20.7109375" style="2" customWidth="1"/>
    <col min="5125" max="5125" width="20.140625" style="2" customWidth="1"/>
    <col min="5126" max="5128" width="22" style="2" customWidth="1"/>
    <col min="5129" max="5129" width="16.85546875" style="2" bestFit="1" customWidth="1"/>
    <col min="5130" max="5374" width="9.140625" style="2"/>
    <col min="5375" max="5375" width="47.140625" style="2" customWidth="1"/>
    <col min="5376" max="5376" width="27.140625" style="2" customWidth="1"/>
    <col min="5377" max="5377" width="22.140625" style="2" customWidth="1"/>
    <col min="5378" max="5378" width="19" style="2" customWidth="1"/>
    <col min="5379" max="5379" width="21.42578125" style="2" customWidth="1"/>
    <col min="5380" max="5380" width="20.7109375" style="2" customWidth="1"/>
    <col min="5381" max="5381" width="20.140625" style="2" customWidth="1"/>
    <col min="5382" max="5384" width="22" style="2" customWidth="1"/>
    <col min="5385" max="5385" width="16.85546875" style="2" bestFit="1" customWidth="1"/>
    <col min="5386" max="5630" width="9.140625" style="2"/>
    <col min="5631" max="5631" width="47.140625" style="2" customWidth="1"/>
    <col min="5632" max="5632" width="27.140625" style="2" customWidth="1"/>
    <col min="5633" max="5633" width="22.140625" style="2" customWidth="1"/>
    <col min="5634" max="5634" width="19" style="2" customWidth="1"/>
    <col min="5635" max="5635" width="21.42578125" style="2" customWidth="1"/>
    <col min="5636" max="5636" width="20.7109375" style="2" customWidth="1"/>
    <col min="5637" max="5637" width="20.140625" style="2" customWidth="1"/>
    <col min="5638" max="5640" width="22" style="2" customWidth="1"/>
    <col min="5641" max="5641" width="16.85546875" style="2" bestFit="1" customWidth="1"/>
    <col min="5642" max="5886" width="9.140625" style="2"/>
    <col min="5887" max="5887" width="47.140625" style="2" customWidth="1"/>
    <col min="5888" max="5888" width="27.140625" style="2" customWidth="1"/>
    <col min="5889" max="5889" width="22.140625" style="2" customWidth="1"/>
    <col min="5890" max="5890" width="19" style="2" customWidth="1"/>
    <col min="5891" max="5891" width="21.42578125" style="2" customWidth="1"/>
    <col min="5892" max="5892" width="20.7109375" style="2" customWidth="1"/>
    <col min="5893" max="5893" width="20.140625" style="2" customWidth="1"/>
    <col min="5894" max="5896" width="22" style="2" customWidth="1"/>
    <col min="5897" max="5897" width="16.85546875" style="2" bestFit="1" customWidth="1"/>
    <col min="5898" max="6142" width="9.140625" style="2"/>
    <col min="6143" max="6143" width="47.140625" style="2" customWidth="1"/>
    <col min="6144" max="6144" width="27.140625" style="2" customWidth="1"/>
    <col min="6145" max="6145" width="22.140625" style="2" customWidth="1"/>
    <col min="6146" max="6146" width="19" style="2" customWidth="1"/>
    <col min="6147" max="6147" width="21.42578125" style="2" customWidth="1"/>
    <col min="6148" max="6148" width="20.7109375" style="2" customWidth="1"/>
    <col min="6149" max="6149" width="20.140625" style="2" customWidth="1"/>
    <col min="6150" max="6152" width="22" style="2" customWidth="1"/>
    <col min="6153" max="6153" width="16.85546875" style="2" bestFit="1" customWidth="1"/>
    <col min="6154" max="6398" width="9.140625" style="2"/>
    <col min="6399" max="6399" width="47.140625" style="2" customWidth="1"/>
    <col min="6400" max="6400" width="27.140625" style="2" customWidth="1"/>
    <col min="6401" max="6401" width="22.140625" style="2" customWidth="1"/>
    <col min="6402" max="6402" width="19" style="2" customWidth="1"/>
    <col min="6403" max="6403" width="21.42578125" style="2" customWidth="1"/>
    <col min="6404" max="6404" width="20.7109375" style="2" customWidth="1"/>
    <col min="6405" max="6405" width="20.140625" style="2" customWidth="1"/>
    <col min="6406" max="6408" width="22" style="2" customWidth="1"/>
    <col min="6409" max="6409" width="16.85546875" style="2" bestFit="1" customWidth="1"/>
    <col min="6410" max="6654" width="9.140625" style="2"/>
    <col min="6655" max="6655" width="47.140625" style="2" customWidth="1"/>
    <col min="6656" max="6656" width="27.140625" style="2" customWidth="1"/>
    <col min="6657" max="6657" width="22.140625" style="2" customWidth="1"/>
    <col min="6658" max="6658" width="19" style="2" customWidth="1"/>
    <col min="6659" max="6659" width="21.42578125" style="2" customWidth="1"/>
    <col min="6660" max="6660" width="20.7109375" style="2" customWidth="1"/>
    <col min="6661" max="6661" width="20.140625" style="2" customWidth="1"/>
    <col min="6662" max="6664" width="22" style="2" customWidth="1"/>
    <col min="6665" max="6665" width="16.85546875" style="2" bestFit="1" customWidth="1"/>
    <col min="6666" max="6910" width="9.140625" style="2"/>
    <col min="6911" max="6911" width="47.140625" style="2" customWidth="1"/>
    <col min="6912" max="6912" width="27.140625" style="2" customWidth="1"/>
    <col min="6913" max="6913" width="22.140625" style="2" customWidth="1"/>
    <col min="6914" max="6914" width="19" style="2" customWidth="1"/>
    <col min="6915" max="6915" width="21.42578125" style="2" customWidth="1"/>
    <col min="6916" max="6916" width="20.7109375" style="2" customWidth="1"/>
    <col min="6917" max="6917" width="20.140625" style="2" customWidth="1"/>
    <col min="6918" max="6920" width="22" style="2" customWidth="1"/>
    <col min="6921" max="6921" width="16.85546875" style="2" bestFit="1" customWidth="1"/>
    <col min="6922" max="7166" width="9.140625" style="2"/>
    <col min="7167" max="7167" width="47.140625" style="2" customWidth="1"/>
    <col min="7168" max="7168" width="27.140625" style="2" customWidth="1"/>
    <col min="7169" max="7169" width="22.140625" style="2" customWidth="1"/>
    <col min="7170" max="7170" width="19" style="2" customWidth="1"/>
    <col min="7171" max="7171" width="21.42578125" style="2" customWidth="1"/>
    <col min="7172" max="7172" width="20.7109375" style="2" customWidth="1"/>
    <col min="7173" max="7173" width="20.140625" style="2" customWidth="1"/>
    <col min="7174" max="7176" width="22" style="2" customWidth="1"/>
    <col min="7177" max="7177" width="16.85546875" style="2" bestFit="1" customWidth="1"/>
    <col min="7178" max="7422" width="9.140625" style="2"/>
    <col min="7423" max="7423" width="47.140625" style="2" customWidth="1"/>
    <col min="7424" max="7424" width="27.140625" style="2" customWidth="1"/>
    <col min="7425" max="7425" width="22.140625" style="2" customWidth="1"/>
    <col min="7426" max="7426" width="19" style="2" customWidth="1"/>
    <col min="7427" max="7427" width="21.42578125" style="2" customWidth="1"/>
    <col min="7428" max="7428" width="20.7109375" style="2" customWidth="1"/>
    <col min="7429" max="7429" width="20.140625" style="2" customWidth="1"/>
    <col min="7430" max="7432" width="22" style="2" customWidth="1"/>
    <col min="7433" max="7433" width="16.85546875" style="2" bestFit="1" customWidth="1"/>
    <col min="7434" max="7678" width="9.140625" style="2"/>
    <col min="7679" max="7679" width="47.140625" style="2" customWidth="1"/>
    <col min="7680" max="7680" width="27.140625" style="2" customWidth="1"/>
    <col min="7681" max="7681" width="22.140625" style="2" customWidth="1"/>
    <col min="7682" max="7682" width="19" style="2" customWidth="1"/>
    <col min="7683" max="7683" width="21.42578125" style="2" customWidth="1"/>
    <col min="7684" max="7684" width="20.7109375" style="2" customWidth="1"/>
    <col min="7685" max="7685" width="20.140625" style="2" customWidth="1"/>
    <col min="7686" max="7688" width="22" style="2" customWidth="1"/>
    <col min="7689" max="7689" width="16.85546875" style="2" bestFit="1" customWidth="1"/>
    <col min="7690" max="7934" width="9.140625" style="2"/>
    <col min="7935" max="7935" width="47.140625" style="2" customWidth="1"/>
    <col min="7936" max="7936" width="27.140625" style="2" customWidth="1"/>
    <col min="7937" max="7937" width="22.140625" style="2" customWidth="1"/>
    <col min="7938" max="7938" width="19" style="2" customWidth="1"/>
    <col min="7939" max="7939" width="21.42578125" style="2" customWidth="1"/>
    <col min="7940" max="7940" width="20.7109375" style="2" customWidth="1"/>
    <col min="7941" max="7941" width="20.140625" style="2" customWidth="1"/>
    <col min="7942" max="7944" width="22" style="2" customWidth="1"/>
    <col min="7945" max="7945" width="16.85546875" style="2" bestFit="1" customWidth="1"/>
    <col min="7946" max="8190" width="9.140625" style="2"/>
    <col min="8191" max="8191" width="47.140625" style="2" customWidth="1"/>
    <col min="8192" max="8192" width="27.140625" style="2" customWidth="1"/>
    <col min="8193" max="8193" width="22.140625" style="2" customWidth="1"/>
    <col min="8194" max="8194" width="19" style="2" customWidth="1"/>
    <col min="8195" max="8195" width="21.42578125" style="2" customWidth="1"/>
    <col min="8196" max="8196" width="20.7109375" style="2" customWidth="1"/>
    <col min="8197" max="8197" width="20.140625" style="2" customWidth="1"/>
    <col min="8198" max="8200" width="22" style="2" customWidth="1"/>
    <col min="8201" max="8201" width="16.85546875" style="2" bestFit="1" customWidth="1"/>
    <col min="8202" max="8446" width="9.140625" style="2"/>
    <col min="8447" max="8447" width="47.140625" style="2" customWidth="1"/>
    <col min="8448" max="8448" width="27.140625" style="2" customWidth="1"/>
    <col min="8449" max="8449" width="22.140625" style="2" customWidth="1"/>
    <col min="8450" max="8450" width="19" style="2" customWidth="1"/>
    <col min="8451" max="8451" width="21.42578125" style="2" customWidth="1"/>
    <col min="8452" max="8452" width="20.7109375" style="2" customWidth="1"/>
    <col min="8453" max="8453" width="20.140625" style="2" customWidth="1"/>
    <col min="8454" max="8456" width="22" style="2" customWidth="1"/>
    <col min="8457" max="8457" width="16.85546875" style="2" bestFit="1" customWidth="1"/>
    <col min="8458" max="8702" width="9.140625" style="2"/>
    <col min="8703" max="8703" width="47.140625" style="2" customWidth="1"/>
    <col min="8704" max="8704" width="27.140625" style="2" customWidth="1"/>
    <col min="8705" max="8705" width="22.140625" style="2" customWidth="1"/>
    <col min="8706" max="8706" width="19" style="2" customWidth="1"/>
    <col min="8707" max="8707" width="21.42578125" style="2" customWidth="1"/>
    <col min="8708" max="8708" width="20.7109375" style="2" customWidth="1"/>
    <col min="8709" max="8709" width="20.140625" style="2" customWidth="1"/>
    <col min="8710" max="8712" width="22" style="2" customWidth="1"/>
    <col min="8713" max="8713" width="16.85546875" style="2" bestFit="1" customWidth="1"/>
    <col min="8714" max="8958" width="9.140625" style="2"/>
    <col min="8959" max="8959" width="47.140625" style="2" customWidth="1"/>
    <col min="8960" max="8960" width="27.140625" style="2" customWidth="1"/>
    <col min="8961" max="8961" width="22.140625" style="2" customWidth="1"/>
    <col min="8962" max="8962" width="19" style="2" customWidth="1"/>
    <col min="8963" max="8963" width="21.42578125" style="2" customWidth="1"/>
    <col min="8964" max="8964" width="20.7109375" style="2" customWidth="1"/>
    <col min="8965" max="8965" width="20.140625" style="2" customWidth="1"/>
    <col min="8966" max="8968" width="22" style="2" customWidth="1"/>
    <col min="8969" max="8969" width="16.85546875" style="2" bestFit="1" customWidth="1"/>
    <col min="8970" max="9214" width="9.140625" style="2"/>
    <col min="9215" max="9215" width="47.140625" style="2" customWidth="1"/>
    <col min="9216" max="9216" width="27.140625" style="2" customWidth="1"/>
    <col min="9217" max="9217" width="22.140625" style="2" customWidth="1"/>
    <col min="9218" max="9218" width="19" style="2" customWidth="1"/>
    <col min="9219" max="9219" width="21.42578125" style="2" customWidth="1"/>
    <col min="9220" max="9220" width="20.7109375" style="2" customWidth="1"/>
    <col min="9221" max="9221" width="20.140625" style="2" customWidth="1"/>
    <col min="9222" max="9224" width="22" style="2" customWidth="1"/>
    <col min="9225" max="9225" width="16.85546875" style="2" bestFit="1" customWidth="1"/>
    <col min="9226" max="9470" width="9.140625" style="2"/>
    <col min="9471" max="9471" width="47.140625" style="2" customWidth="1"/>
    <col min="9472" max="9472" width="27.140625" style="2" customWidth="1"/>
    <col min="9473" max="9473" width="22.140625" style="2" customWidth="1"/>
    <col min="9474" max="9474" width="19" style="2" customWidth="1"/>
    <col min="9475" max="9475" width="21.42578125" style="2" customWidth="1"/>
    <col min="9476" max="9476" width="20.7109375" style="2" customWidth="1"/>
    <col min="9477" max="9477" width="20.140625" style="2" customWidth="1"/>
    <col min="9478" max="9480" width="22" style="2" customWidth="1"/>
    <col min="9481" max="9481" width="16.85546875" style="2" bestFit="1" customWidth="1"/>
    <col min="9482" max="9726" width="9.140625" style="2"/>
    <col min="9727" max="9727" width="47.140625" style="2" customWidth="1"/>
    <col min="9728" max="9728" width="27.140625" style="2" customWidth="1"/>
    <col min="9729" max="9729" width="22.140625" style="2" customWidth="1"/>
    <col min="9730" max="9730" width="19" style="2" customWidth="1"/>
    <col min="9731" max="9731" width="21.42578125" style="2" customWidth="1"/>
    <col min="9732" max="9732" width="20.7109375" style="2" customWidth="1"/>
    <col min="9733" max="9733" width="20.140625" style="2" customWidth="1"/>
    <col min="9734" max="9736" width="22" style="2" customWidth="1"/>
    <col min="9737" max="9737" width="16.85546875" style="2" bestFit="1" customWidth="1"/>
    <col min="9738" max="9982" width="9.140625" style="2"/>
    <col min="9983" max="9983" width="47.140625" style="2" customWidth="1"/>
    <col min="9984" max="9984" width="27.140625" style="2" customWidth="1"/>
    <col min="9985" max="9985" width="22.140625" style="2" customWidth="1"/>
    <col min="9986" max="9986" width="19" style="2" customWidth="1"/>
    <col min="9987" max="9987" width="21.42578125" style="2" customWidth="1"/>
    <col min="9988" max="9988" width="20.7109375" style="2" customWidth="1"/>
    <col min="9989" max="9989" width="20.140625" style="2" customWidth="1"/>
    <col min="9990" max="9992" width="22" style="2" customWidth="1"/>
    <col min="9993" max="9993" width="16.85546875" style="2" bestFit="1" customWidth="1"/>
    <col min="9994" max="10238" width="9.140625" style="2"/>
    <col min="10239" max="10239" width="47.140625" style="2" customWidth="1"/>
    <col min="10240" max="10240" width="27.140625" style="2" customWidth="1"/>
    <col min="10241" max="10241" width="22.140625" style="2" customWidth="1"/>
    <col min="10242" max="10242" width="19" style="2" customWidth="1"/>
    <col min="10243" max="10243" width="21.42578125" style="2" customWidth="1"/>
    <col min="10244" max="10244" width="20.7109375" style="2" customWidth="1"/>
    <col min="10245" max="10245" width="20.140625" style="2" customWidth="1"/>
    <col min="10246" max="10248" width="22" style="2" customWidth="1"/>
    <col min="10249" max="10249" width="16.85546875" style="2" bestFit="1" customWidth="1"/>
    <col min="10250" max="10494" width="9.140625" style="2"/>
    <col min="10495" max="10495" width="47.140625" style="2" customWidth="1"/>
    <col min="10496" max="10496" width="27.140625" style="2" customWidth="1"/>
    <col min="10497" max="10497" width="22.140625" style="2" customWidth="1"/>
    <col min="10498" max="10498" width="19" style="2" customWidth="1"/>
    <col min="10499" max="10499" width="21.42578125" style="2" customWidth="1"/>
    <col min="10500" max="10500" width="20.7109375" style="2" customWidth="1"/>
    <col min="10501" max="10501" width="20.140625" style="2" customWidth="1"/>
    <col min="10502" max="10504" width="22" style="2" customWidth="1"/>
    <col min="10505" max="10505" width="16.85546875" style="2" bestFit="1" customWidth="1"/>
    <col min="10506" max="10750" width="9.140625" style="2"/>
    <col min="10751" max="10751" width="47.140625" style="2" customWidth="1"/>
    <col min="10752" max="10752" width="27.140625" style="2" customWidth="1"/>
    <col min="10753" max="10753" width="22.140625" style="2" customWidth="1"/>
    <col min="10754" max="10754" width="19" style="2" customWidth="1"/>
    <col min="10755" max="10755" width="21.42578125" style="2" customWidth="1"/>
    <col min="10756" max="10756" width="20.7109375" style="2" customWidth="1"/>
    <col min="10757" max="10757" width="20.140625" style="2" customWidth="1"/>
    <col min="10758" max="10760" width="22" style="2" customWidth="1"/>
    <col min="10761" max="10761" width="16.85546875" style="2" bestFit="1" customWidth="1"/>
    <col min="10762" max="11006" width="9.140625" style="2"/>
    <col min="11007" max="11007" width="47.140625" style="2" customWidth="1"/>
    <col min="11008" max="11008" width="27.140625" style="2" customWidth="1"/>
    <col min="11009" max="11009" width="22.140625" style="2" customWidth="1"/>
    <col min="11010" max="11010" width="19" style="2" customWidth="1"/>
    <col min="11011" max="11011" width="21.42578125" style="2" customWidth="1"/>
    <col min="11012" max="11012" width="20.7109375" style="2" customWidth="1"/>
    <col min="11013" max="11013" width="20.140625" style="2" customWidth="1"/>
    <col min="11014" max="11016" width="22" style="2" customWidth="1"/>
    <col min="11017" max="11017" width="16.85546875" style="2" bestFit="1" customWidth="1"/>
    <col min="11018" max="11262" width="9.140625" style="2"/>
    <col min="11263" max="11263" width="47.140625" style="2" customWidth="1"/>
    <col min="11264" max="11264" width="27.140625" style="2" customWidth="1"/>
    <col min="11265" max="11265" width="22.140625" style="2" customWidth="1"/>
    <col min="11266" max="11266" width="19" style="2" customWidth="1"/>
    <col min="11267" max="11267" width="21.42578125" style="2" customWidth="1"/>
    <col min="11268" max="11268" width="20.7109375" style="2" customWidth="1"/>
    <col min="11269" max="11269" width="20.140625" style="2" customWidth="1"/>
    <col min="11270" max="11272" width="22" style="2" customWidth="1"/>
    <col min="11273" max="11273" width="16.85546875" style="2" bestFit="1" customWidth="1"/>
    <col min="11274" max="11518" width="9.140625" style="2"/>
    <col min="11519" max="11519" width="47.140625" style="2" customWidth="1"/>
    <col min="11520" max="11520" width="27.140625" style="2" customWidth="1"/>
    <col min="11521" max="11521" width="22.140625" style="2" customWidth="1"/>
    <col min="11522" max="11522" width="19" style="2" customWidth="1"/>
    <col min="11523" max="11523" width="21.42578125" style="2" customWidth="1"/>
    <col min="11524" max="11524" width="20.7109375" style="2" customWidth="1"/>
    <col min="11525" max="11525" width="20.140625" style="2" customWidth="1"/>
    <col min="11526" max="11528" width="22" style="2" customWidth="1"/>
    <col min="11529" max="11529" width="16.85546875" style="2" bestFit="1" customWidth="1"/>
    <col min="11530" max="11774" width="9.140625" style="2"/>
    <col min="11775" max="11775" width="47.140625" style="2" customWidth="1"/>
    <col min="11776" max="11776" width="27.140625" style="2" customWidth="1"/>
    <col min="11777" max="11777" width="22.140625" style="2" customWidth="1"/>
    <col min="11778" max="11778" width="19" style="2" customWidth="1"/>
    <col min="11779" max="11779" width="21.42578125" style="2" customWidth="1"/>
    <col min="11780" max="11780" width="20.7109375" style="2" customWidth="1"/>
    <col min="11781" max="11781" width="20.140625" style="2" customWidth="1"/>
    <col min="11782" max="11784" width="22" style="2" customWidth="1"/>
    <col min="11785" max="11785" width="16.85546875" style="2" bestFit="1" customWidth="1"/>
    <col min="11786" max="12030" width="9.140625" style="2"/>
    <col min="12031" max="12031" width="47.140625" style="2" customWidth="1"/>
    <col min="12032" max="12032" width="27.140625" style="2" customWidth="1"/>
    <col min="12033" max="12033" width="22.140625" style="2" customWidth="1"/>
    <col min="12034" max="12034" width="19" style="2" customWidth="1"/>
    <col min="12035" max="12035" width="21.42578125" style="2" customWidth="1"/>
    <col min="12036" max="12036" width="20.7109375" style="2" customWidth="1"/>
    <col min="12037" max="12037" width="20.140625" style="2" customWidth="1"/>
    <col min="12038" max="12040" width="22" style="2" customWidth="1"/>
    <col min="12041" max="12041" width="16.85546875" style="2" bestFit="1" customWidth="1"/>
    <col min="12042" max="12286" width="9.140625" style="2"/>
    <col min="12287" max="12287" width="47.140625" style="2" customWidth="1"/>
    <col min="12288" max="12288" width="27.140625" style="2" customWidth="1"/>
    <col min="12289" max="12289" width="22.140625" style="2" customWidth="1"/>
    <col min="12290" max="12290" width="19" style="2" customWidth="1"/>
    <col min="12291" max="12291" width="21.42578125" style="2" customWidth="1"/>
    <col min="12292" max="12292" width="20.7109375" style="2" customWidth="1"/>
    <col min="12293" max="12293" width="20.140625" style="2" customWidth="1"/>
    <col min="12294" max="12296" width="22" style="2" customWidth="1"/>
    <col min="12297" max="12297" width="16.85546875" style="2" bestFit="1" customWidth="1"/>
    <col min="12298" max="12542" width="9.140625" style="2"/>
    <col min="12543" max="12543" width="47.140625" style="2" customWidth="1"/>
    <col min="12544" max="12544" width="27.140625" style="2" customWidth="1"/>
    <col min="12545" max="12545" width="22.140625" style="2" customWidth="1"/>
    <col min="12546" max="12546" width="19" style="2" customWidth="1"/>
    <col min="12547" max="12547" width="21.42578125" style="2" customWidth="1"/>
    <col min="12548" max="12548" width="20.7109375" style="2" customWidth="1"/>
    <col min="12549" max="12549" width="20.140625" style="2" customWidth="1"/>
    <col min="12550" max="12552" width="22" style="2" customWidth="1"/>
    <col min="12553" max="12553" width="16.85546875" style="2" bestFit="1" customWidth="1"/>
    <col min="12554" max="12798" width="9.140625" style="2"/>
    <col min="12799" max="12799" width="47.140625" style="2" customWidth="1"/>
    <col min="12800" max="12800" width="27.140625" style="2" customWidth="1"/>
    <col min="12801" max="12801" width="22.140625" style="2" customWidth="1"/>
    <col min="12802" max="12802" width="19" style="2" customWidth="1"/>
    <col min="12803" max="12803" width="21.42578125" style="2" customWidth="1"/>
    <col min="12804" max="12804" width="20.7109375" style="2" customWidth="1"/>
    <col min="12805" max="12805" width="20.140625" style="2" customWidth="1"/>
    <col min="12806" max="12808" width="22" style="2" customWidth="1"/>
    <col min="12809" max="12809" width="16.85546875" style="2" bestFit="1" customWidth="1"/>
    <col min="12810" max="13054" width="9.140625" style="2"/>
    <col min="13055" max="13055" width="47.140625" style="2" customWidth="1"/>
    <col min="13056" max="13056" width="27.140625" style="2" customWidth="1"/>
    <col min="13057" max="13057" width="22.140625" style="2" customWidth="1"/>
    <col min="13058" max="13058" width="19" style="2" customWidth="1"/>
    <col min="13059" max="13059" width="21.42578125" style="2" customWidth="1"/>
    <col min="13060" max="13060" width="20.7109375" style="2" customWidth="1"/>
    <col min="13061" max="13061" width="20.140625" style="2" customWidth="1"/>
    <col min="13062" max="13064" width="22" style="2" customWidth="1"/>
    <col min="13065" max="13065" width="16.85546875" style="2" bestFit="1" customWidth="1"/>
    <col min="13066" max="13310" width="9.140625" style="2"/>
    <col min="13311" max="13311" width="47.140625" style="2" customWidth="1"/>
    <col min="13312" max="13312" width="27.140625" style="2" customWidth="1"/>
    <col min="13313" max="13313" width="22.140625" style="2" customWidth="1"/>
    <col min="13314" max="13314" width="19" style="2" customWidth="1"/>
    <col min="13315" max="13315" width="21.42578125" style="2" customWidth="1"/>
    <col min="13316" max="13316" width="20.7109375" style="2" customWidth="1"/>
    <col min="13317" max="13317" width="20.140625" style="2" customWidth="1"/>
    <col min="13318" max="13320" width="22" style="2" customWidth="1"/>
    <col min="13321" max="13321" width="16.85546875" style="2" bestFit="1" customWidth="1"/>
    <col min="13322" max="13566" width="9.140625" style="2"/>
    <col min="13567" max="13567" width="47.140625" style="2" customWidth="1"/>
    <col min="13568" max="13568" width="27.140625" style="2" customWidth="1"/>
    <col min="13569" max="13569" width="22.140625" style="2" customWidth="1"/>
    <col min="13570" max="13570" width="19" style="2" customWidth="1"/>
    <col min="13571" max="13571" width="21.42578125" style="2" customWidth="1"/>
    <col min="13572" max="13572" width="20.7109375" style="2" customWidth="1"/>
    <col min="13573" max="13573" width="20.140625" style="2" customWidth="1"/>
    <col min="13574" max="13576" width="22" style="2" customWidth="1"/>
    <col min="13577" max="13577" width="16.85546875" style="2" bestFit="1" customWidth="1"/>
    <col min="13578" max="13822" width="9.140625" style="2"/>
    <col min="13823" max="13823" width="47.140625" style="2" customWidth="1"/>
    <col min="13824" max="13824" width="27.140625" style="2" customWidth="1"/>
    <col min="13825" max="13825" width="22.140625" style="2" customWidth="1"/>
    <col min="13826" max="13826" width="19" style="2" customWidth="1"/>
    <col min="13827" max="13827" width="21.42578125" style="2" customWidth="1"/>
    <col min="13828" max="13828" width="20.7109375" style="2" customWidth="1"/>
    <col min="13829" max="13829" width="20.140625" style="2" customWidth="1"/>
    <col min="13830" max="13832" width="22" style="2" customWidth="1"/>
    <col min="13833" max="13833" width="16.85546875" style="2" bestFit="1" customWidth="1"/>
    <col min="13834" max="14078" width="9.140625" style="2"/>
    <col min="14079" max="14079" width="47.140625" style="2" customWidth="1"/>
    <col min="14080" max="14080" width="27.140625" style="2" customWidth="1"/>
    <col min="14081" max="14081" width="22.140625" style="2" customWidth="1"/>
    <col min="14082" max="14082" width="19" style="2" customWidth="1"/>
    <col min="14083" max="14083" width="21.42578125" style="2" customWidth="1"/>
    <col min="14084" max="14084" width="20.7109375" style="2" customWidth="1"/>
    <col min="14085" max="14085" width="20.140625" style="2" customWidth="1"/>
    <col min="14086" max="14088" width="22" style="2" customWidth="1"/>
    <col min="14089" max="14089" width="16.85546875" style="2" bestFit="1" customWidth="1"/>
    <col min="14090" max="14334" width="9.140625" style="2"/>
    <col min="14335" max="14335" width="47.140625" style="2" customWidth="1"/>
    <col min="14336" max="14336" width="27.140625" style="2" customWidth="1"/>
    <col min="14337" max="14337" width="22.140625" style="2" customWidth="1"/>
    <col min="14338" max="14338" width="19" style="2" customWidth="1"/>
    <col min="14339" max="14339" width="21.42578125" style="2" customWidth="1"/>
    <col min="14340" max="14340" width="20.7109375" style="2" customWidth="1"/>
    <col min="14341" max="14341" width="20.140625" style="2" customWidth="1"/>
    <col min="14342" max="14344" width="22" style="2" customWidth="1"/>
    <col min="14345" max="14345" width="16.85546875" style="2" bestFit="1" customWidth="1"/>
    <col min="14346" max="14590" width="9.140625" style="2"/>
    <col min="14591" max="14591" width="47.140625" style="2" customWidth="1"/>
    <col min="14592" max="14592" width="27.140625" style="2" customWidth="1"/>
    <col min="14593" max="14593" width="22.140625" style="2" customWidth="1"/>
    <col min="14594" max="14594" width="19" style="2" customWidth="1"/>
    <col min="14595" max="14595" width="21.42578125" style="2" customWidth="1"/>
    <col min="14596" max="14596" width="20.7109375" style="2" customWidth="1"/>
    <col min="14597" max="14597" width="20.140625" style="2" customWidth="1"/>
    <col min="14598" max="14600" width="22" style="2" customWidth="1"/>
    <col min="14601" max="14601" width="16.85546875" style="2" bestFit="1" customWidth="1"/>
    <col min="14602" max="14846" width="9.140625" style="2"/>
    <col min="14847" max="14847" width="47.140625" style="2" customWidth="1"/>
    <col min="14848" max="14848" width="27.140625" style="2" customWidth="1"/>
    <col min="14849" max="14849" width="22.140625" style="2" customWidth="1"/>
    <col min="14850" max="14850" width="19" style="2" customWidth="1"/>
    <col min="14851" max="14851" width="21.42578125" style="2" customWidth="1"/>
    <col min="14852" max="14852" width="20.7109375" style="2" customWidth="1"/>
    <col min="14853" max="14853" width="20.140625" style="2" customWidth="1"/>
    <col min="14854" max="14856" width="22" style="2" customWidth="1"/>
    <col min="14857" max="14857" width="16.85546875" style="2" bestFit="1" customWidth="1"/>
    <col min="14858" max="15102" width="9.140625" style="2"/>
    <col min="15103" max="15103" width="47.140625" style="2" customWidth="1"/>
    <col min="15104" max="15104" width="27.140625" style="2" customWidth="1"/>
    <col min="15105" max="15105" width="22.140625" style="2" customWidth="1"/>
    <col min="15106" max="15106" width="19" style="2" customWidth="1"/>
    <col min="15107" max="15107" width="21.42578125" style="2" customWidth="1"/>
    <col min="15108" max="15108" width="20.7109375" style="2" customWidth="1"/>
    <col min="15109" max="15109" width="20.140625" style="2" customWidth="1"/>
    <col min="15110" max="15112" width="22" style="2" customWidth="1"/>
    <col min="15113" max="15113" width="16.85546875" style="2" bestFit="1" customWidth="1"/>
    <col min="15114" max="15358" width="9.140625" style="2"/>
    <col min="15359" max="15359" width="47.140625" style="2" customWidth="1"/>
    <col min="15360" max="15360" width="27.140625" style="2" customWidth="1"/>
    <col min="15361" max="15361" width="22.140625" style="2" customWidth="1"/>
    <col min="15362" max="15362" width="19" style="2" customWidth="1"/>
    <col min="15363" max="15363" width="21.42578125" style="2" customWidth="1"/>
    <col min="15364" max="15364" width="20.7109375" style="2" customWidth="1"/>
    <col min="15365" max="15365" width="20.140625" style="2" customWidth="1"/>
    <col min="15366" max="15368" width="22" style="2" customWidth="1"/>
    <col min="15369" max="15369" width="16.85546875" style="2" bestFit="1" customWidth="1"/>
    <col min="15370" max="15614" width="9.140625" style="2"/>
    <col min="15615" max="15615" width="47.140625" style="2" customWidth="1"/>
    <col min="15616" max="15616" width="27.140625" style="2" customWidth="1"/>
    <col min="15617" max="15617" width="22.140625" style="2" customWidth="1"/>
    <col min="15618" max="15618" width="19" style="2" customWidth="1"/>
    <col min="15619" max="15619" width="21.42578125" style="2" customWidth="1"/>
    <col min="15620" max="15620" width="20.7109375" style="2" customWidth="1"/>
    <col min="15621" max="15621" width="20.140625" style="2" customWidth="1"/>
    <col min="15622" max="15624" width="22" style="2" customWidth="1"/>
    <col min="15625" max="15625" width="16.85546875" style="2" bestFit="1" customWidth="1"/>
    <col min="15626" max="15870" width="9.140625" style="2"/>
    <col min="15871" max="15871" width="47.140625" style="2" customWidth="1"/>
    <col min="15872" max="15872" width="27.140625" style="2" customWidth="1"/>
    <col min="15873" max="15873" width="22.140625" style="2" customWidth="1"/>
    <col min="15874" max="15874" width="19" style="2" customWidth="1"/>
    <col min="15875" max="15875" width="21.42578125" style="2" customWidth="1"/>
    <col min="15876" max="15876" width="20.7109375" style="2" customWidth="1"/>
    <col min="15877" max="15877" width="20.140625" style="2" customWidth="1"/>
    <col min="15878" max="15880" width="22" style="2" customWidth="1"/>
    <col min="15881" max="15881" width="16.85546875" style="2" bestFit="1" customWidth="1"/>
    <col min="15882" max="16126" width="9.140625" style="2"/>
    <col min="16127" max="16127" width="47.140625" style="2" customWidth="1"/>
    <col min="16128" max="16128" width="27.140625" style="2" customWidth="1"/>
    <col min="16129" max="16129" width="22.140625" style="2" customWidth="1"/>
    <col min="16130" max="16130" width="19" style="2" customWidth="1"/>
    <col min="16131" max="16131" width="21.42578125" style="2" customWidth="1"/>
    <col min="16132" max="16132" width="20.7109375" style="2" customWidth="1"/>
    <col min="16133" max="16133" width="20.140625" style="2" customWidth="1"/>
    <col min="16134" max="16136" width="22" style="2" customWidth="1"/>
    <col min="16137" max="16137" width="16.85546875" style="2" bestFit="1" customWidth="1"/>
    <col min="16138" max="16384" width="9.140625" style="2"/>
  </cols>
  <sheetData>
    <row r="1" spans="1:8" ht="15.75" customHeight="1" x14ac:dyDescent="0.3">
      <c r="D1" s="66"/>
      <c r="E1" s="66"/>
      <c r="F1" s="66"/>
      <c r="G1" s="66"/>
      <c r="H1" s="66"/>
    </row>
    <row r="2" spans="1:8" ht="15.75" customHeight="1" x14ac:dyDescent="0.25">
      <c r="A2" s="67" t="s">
        <v>85</v>
      </c>
      <c r="B2" s="67"/>
      <c r="C2" s="67"/>
      <c r="D2" s="67"/>
      <c r="E2" s="67"/>
      <c r="F2" s="67"/>
      <c r="G2" s="67"/>
      <c r="H2" s="67"/>
    </row>
    <row r="3" spans="1:8" x14ac:dyDescent="0.25">
      <c r="D3" s="68"/>
      <c r="E3" s="68"/>
      <c r="F3" s="68"/>
      <c r="G3" s="68"/>
      <c r="H3" s="68"/>
    </row>
    <row r="4" spans="1:8" s="6" customFormat="1" ht="30.75" customHeight="1" x14ac:dyDescent="0.2">
      <c r="A4" s="38" t="s">
        <v>1</v>
      </c>
      <c r="B4" s="26" t="s">
        <v>54</v>
      </c>
      <c r="C4" s="38" t="s">
        <v>2</v>
      </c>
      <c r="D4" s="5" t="s">
        <v>5</v>
      </c>
      <c r="E4" s="38" t="s">
        <v>6</v>
      </c>
      <c r="F4" s="38" t="s">
        <v>7</v>
      </c>
      <c r="G4" s="38" t="s">
        <v>8</v>
      </c>
      <c r="H4" s="38" t="s">
        <v>9</v>
      </c>
    </row>
    <row r="5" spans="1:8" x14ac:dyDescent="0.25">
      <c r="A5" s="58" t="s">
        <v>66</v>
      </c>
      <c r="B5" s="59" t="s">
        <v>56</v>
      </c>
      <c r="C5" s="40" t="s">
        <v>12</v>
      </c>
      <c r="D5" s="30">
        <f t="shared" ref="D5:E5" si="0">D21</f>
        <v>1621.1999999999998</v>
      </c>
      <c r="E5" s="30">
        <f t="shared" si="0"/>
        <v>0</v>
      </c>
      <c r="F5" s="30">
        <f>F21</f>
        <v>23737</v>
      </c>
      <c r="G5" s="30">
        <f t="shared" ref="G5:H5" si="1">G21</f>
        <v>2242.8000000000002</v>
      </c>
      <c r="H5" s="30">
        <f t="shared" si="1"/>
        <v>11162.599999999999</v>
      </c>
    </row>
    <row r="6" spans="1:8" x14ac:dyDescent="0.25">
      <c r="A6" s="58"/>
      <c r="B6" s="60"/>
      <c r="C6" s="38" t="s">
        <v>13</v>
      </c>
      <c r="D6" s="30">
        <f t="shared" ref="D6:E6" si="2">D22</f>
        <v>70</v>
      </c>
      <c r="E6" s="30">
        <f t="shared" si="2"/>
        <v>0</v>
      </c>
      <c r="F6" s="30">
        <f t="shared" ref="F6:H8" si="3">F22</f>
        <v>130</v>
      </c>
      <c r="G6" s="30">
        <f t="shared" si="3"/>
        <v>80</v>
      </c>
      <c r="H6" s="30">
        <f t="shared" si="3"/>
        <v>100</v>
      </c>
    </row>
    <row r="7" spans="1:8" x14ac:dyDescent="0.25">
      <c r="A7" s="58"/>
      <c r="B7" s="60"/>
      <c r="C7" s="38" t="s">
        <v>14</v>
      </c>
      <c r="D7" s="30">
        <f t="shared" ref="D7:E7" si="4">D23</f>
        <v>478.78599999999983</v>
      </c>
      <c r="E7" s="30">
        <f t="shared" si="4"/>
        <v>0</v>
      </c>
      <c r="F7" s="30">
        <f t="shared" si="3"/>
        <v>3020.6000000000004</v>
      </c>
      <c r="G7" s="30">
        <f t="shared" si="3"/>
        <v>2162.8000000000002</v>
      </c>
      <c r="H7" s="30">
        <f t="shared" si="3"/>
        <v>2518.8000000000002</v>
      </c>
    </row>
    <row r="8" spans="1:8" ht="31.5" x14ac:dyDescent="0.25">
      <c r="A8" s="58"/>
      <c r="B8" s="60"/>
      <c r="C8" s="38" t="s">
        <v>15</v>
      </c>
      <c r="D8" s="30">
        <f t="shared" ref="D8:E8" si="5">D24</f>
        <v>1072.414</v>
      </c>
      <c r="E8" s="30">
        <f t="shared" si="5"/>
        <v>0</v>
      </c>
      <c r="F8" s="30">
        <f t="shared" si="3"/>
        <v>20586.400000000001</v>
      </c>
      <c r="G8" s="30">
        <f t="shared" si="3"/>
        <v>0</v>
      </c>
      <c r="H8" s="30">
        <f t="shared" si="3"/>
        <v>8543.7999999999993</v>
      </c>
    </row>
    <row r="9" spans="1:8" x14ac:dyDescent="0.25">
      <c r="A9" s="39" t="s">
        <v>16</v>
      </c>
      <c r="B9" s="60"/>
      <c r="C9" s="38"/>
      <c r="D9" s="30">
        <f>'Раздел 9.'!F127</f>
        <v>0</v>
      </c>
      <c r="E9" s="30">
        <f>'Раздел 9.'!G127</f>
        <v>0</v>
      </c>
      <c r="F9" s="30">
        <f>'Раздел 9.'!H127</f>
        <v>0</v>
      </c>
      <c r="G9" s="30">
        <f>'Раздел 9.'!I127</f>
        <v>0</v>
      </c>
      <c r="H9" s="30">
        <f>'Раздел 9.'!J127</f>
        <v>0</v>
      </c>
    </row>
    <row r="10" spans="1:8" x14ac:dyDescent="0.25">
      <c r="A10" s="58" t="s">
        <v>67</v>
      </c>
      <c r="B10" s="60"/>
      <c r="C10" s="38" t="s">
        <v>13</v>
      </c>
      <c r="D10" s="30">
        <f>'Раздел 9.'!F128</f>
        <v>50</v>
      </c>
      <c r="E10" s="30">
        <f>'Раздел 9.'!G128</f>
        <v>0</v>
      </c>
      <c r="F10" s="30">
        <f>'Раздел 9.'!H128</f>
        <v>0</v>
      </c>
      <c r="G10" s="30">
        <f>'Раздел 9.'!I128</f>
        <v>0</v>
      </c>
      <c r="H10" s="30">
        <f>'Раздел 9.'!J128</f>
        <v>0</v>
      </c>
    </row>
    <row r="11" spans="1:8" x14ac:dyDescent="0.25">
      <c r="A11" s="58"/>
      <c r="B11" s="60"/>
      <c r="C11" s="38" t="s">
        <v>14</v>
      </c>
      <c r="D11" s="30">
        <f>'Раздел 9.'!F129</f>
        <v>44.685999999999815</v>
      </c>
      <c r="E11" s="30">
        <f>'Раздел 9.'!G129</f>
        <v>0</v>
      </c>
      <c r="F11" s="30">
        <f>'Раздел 9.'!H129</f>
        <v>0</v>
      </c>
      <c r="G11" s="30">
        <f>'Раздел 9.'!I129</f>
        <v>0</v>
      </c>
      <c r="H11" s="30">
        <f>'Раздел 9.'!J129</f>
        <v>0</v>
      </c>
    </row>
    <row r="12" spans="1:8" ht="42" customHeight="1" x14ac:dyDescent="0.25">
      <c r="A12" s="58"/>
      <c r="B12" s="60"/>
      <c r="C12" s="38" t="s">
        <v>15</v>
      </c>
      <c r="D12" s="30">
        <f>'Раздел 9.'!F130</f>
        <v>1072.414</v>
      </c>
      <c r="E12" s="30">
        <f>'Раздел 9.'!G130</f>
        <v>0</v>
      </c>
      <c r="F12" s="30">
        <f>'Раздел 9.'!H130</f>
        <v>0</v>
      </c>
      <c r="G12" s="30">
        <f>'Раздел 9.'!I130</f>
        <v>0</v>
      </c>
      <c r="H12" s="30">
        <f>'Раздел 9.'!J130</f>
        <v>0</v>
      </c>
    </row>
    <row r="13" spans="1:8" ht="15.75" customHeight="1" x14ac:dyDescent="0.25">
      <c r="A13" s="55" t="s">
        <v>68</v>
      </c>
      <c r="B13" s="60"/>
      <c r="C13" s="38" t="s">
        <v>13</v>
      </c>
      <c r="D13" s="30">
        <f>'Раздел 9.'!F131</f>
        <v>0</v>
      </c>
      <c r="E13" s="30">
        <f>'Раздел 9.'!G131</f>
        <v>0</v>
      </c>
      <c r="F13" s="30">
        <f>'Раздел 9.'!H131</f>
        <v>0</v>
      </c>
      <c r="G13" s="30">
        <f>'Раздел 9.'!I131</f>
        <v>0</v>
      </c>
      <c r="H13" s="30">
        <f>'Раздел 9.'!J131</f>
        <v>20</v>
      </c>
    </row>
    <row r="14" spans="1:8" ht="78" customHeight="1" x14ac:dyDescent="0.25">
      <c r="A14" s="56"/>
      <c r="B14" s="60"/>
      <c r="C14" s="38" t="s">
        <v>14</v>
      </c>
      <c r="D14" s="30">
        <f>'Раздел 9.'!F132</f>
        <v>0</v>
      </c>
      <c r="E14" s="30">
        <f>'Раздел 9.'!G132</f>
        <v>0</v>
      </c>
      <c r="F14" s="30">
        <f>'Раздел 9.'!H132</f>
        <v>0</v>
      </c>
      <c r="G14" s="30">
        <f>'Раздел 9.'!I132</f>
        <v>0</v>
      </c>
      <c r="H14" s="30">
        <f>'Раздел 9.'!J132</f>
        <v>356</v>
      </c>
    </row>
    <row r="15" spans="1:8" ht="78" customHeight="1" x14ac:dyDescent="0.25">
      <c r="A15" s="62"/>
      <c r="B15" s="60"/>
      <c r="C15" s="38" t="s">
        <v>15</v>
      </c>
      <c r="D15" s="30"/>
      <c r="E15" s="30"/>
      <c r="F15" s="30"/>
      <c r="G15" s="30"/>
      <c r="H15" s="30">
        <f>'Раздел 9.'!J133</f>
        <v>8543.7999999999993</v>
      </c>
    </row>
    <row r="16" spans="1:8" x14ac:dyDescent="0.25">
      <c r="A16" s="55" t="s">
        <v>69</v>
      </c>
      <c r="B16" s="60"/>
      <c r="C16" s="38" t="s">
        <v>13</v>
      </c>
      <c r="D16" s="30">
        <v>20</v>
      </c>
      <c r="E16" s="30">
        <f>'Раздел 9.'!G133</f>
        <v>0</v>
      </c>
      <c r="F16" s="30">
        <v>80</v>
      </c>
      <c r="G16" s="30">
        <f>'Раздел 9.'!I134</f>
        <v>80</v>
      </c>
      <c r="H16" s="30">
        <f>'Раздел 9.'!J134</f>
        <v>80</v>
      </c>
    </row>
    <row r="17" spans="1:9" ht="58.5" customHeight="1" x14ac:dyDescent="0.25">
      <c r="A17" s="62"/>
      <c r="B17" s="60"/>
      <c r="C17" s="38" t="s">
        <v>14</v>
      </c>
      <c r="D17" s="30">
        <v>434.1</v>
      </c>
      <c r="E17" s="30">
        <f>'Раздел 9.'!G134</f>
        <v>0</v>
      </c>
      <c r="F17" s="30">
        <v>2162.8000000000002</v>
      </c>
      <c r="G17" s="30">
        <f>'Раздел 9.'!I135</f>
        <v>2162.8000000000002</v>
      </c>
      <c r="H17" s="30">
        <f>'Раздел 9.'!J135</f>
        <v>2162.8000000000002</v>
      </c>
    </row>
    <row r="18" spans="1:9" x14ac:dyDescent="0.25">
      <c r="A18" s="63" t="s">
        <v>70</v>
      </c>
      <c r="B18" s="60"/>
      <c r="C18" s="2" t="s">
        <v>13</v>
      </c>
      <c r="D18" s="30">
        <v>0</v>
      </c>
      <c r="E18" s="30">
        <f>'Раздел 9.'!G135</f>
        <v>0</v>
      </c>
      <c r="F18" s="30">
        <v>50</v>
      </c>
    </row>
    <row r="19" spans="1:9" x14ac:dyDescent="0.25">
      <c r="A19" s="64"/>
      <c r="B19" s="60"/>
      <c r="C19" s="38" t="s">
        <v>14</v>
      </c>
      <c r="D19" s="30">
        <f>'Раздел 9.'!F136</f>
        <v>0</v>
      </c>
      <c r="E19" s="30">
        <f>'Раздел 9.'!G136</f>
        <v>0</v>
      </c>
      <c r="F19" s="30">
        <v>857.8</v>
      </c>
      <c r="G19" s="30">
        <f>'Раздел 9.'!I136</f>
        <v>0</v>
      </c>
      <c r="H19" s="30">
        <f>'Раздел 9.'!J136</f>
        <v>0</v>
      </c>
    </row>
    <row r="20" spans="1:9" ht="31.5" x14ac:dyDescent="0.25">
      <c r="A20" s="65"/>
      <c r="B20" s="60"/>
      <c r="C20" s="38" t="s">
        <v>15</v>
      </c>
      <c r="D20" s="30">
        <f>'Раздел 9.'!F137</f>
        <v>0</v>
      </c>
      <c r="E20" s="30">
        <f>'Раздел 9.'!G137</f>
        <v>0</v>
      </c>
      <c r="F20" s="30">
        <v>20586.400000000001</v>
      </c>
      <c r="G20" s="30">
        <f>'Раздел 9.'!I137</f>
        <v>0</v>
      </c>
      <c r="H20" s="30">
        <f>'Раздел 9.'!J137</f>
        <v>0</v>
      </c>
    </row>
    <row r="21" spans="1:9" x14ac:dyDescent="0.25">
      <c r="A21" s="53" t="s">
        <v>71</v>
      </c>
      <c r="B21" s="60"/>
      <c r="C21" s="40"/>
      <c r="D21" s="30">
        <f t="shared" ref="D21:E21" si="6">D22+D23+D24</f>
        <v>1621.1999999999998</v>
      </c>
      <c r="E21" s="30">
        <f t="shared" si="6"/>
        <v>0</v>
      </c>
      <c r="F21" s="30">
        <f>F22+F23+F24</f>
        <v>23737</v>
      </c>
      <c r="G21" s="30">
        <f t="shared" ref="G21:H21" si="7">G22+G23+G24</f>
        <v>2242.8000000000002</v>
      </c>
      <c r="H21" s="30">
        <f t="shared" si="7"/>
        <v>11162.599999999999</v>
      </c>
      <c r="I21" s="36">
        <f>SUM(D21:H21)</f>
        <v>38763.599999999999</v>
      </c>
    </row>
    <row r="22" spans="1:9" x14ac:dyDescent="0.25">
      <c r="A22" s="39" t="s">
        <v>16</v>
      </c>
      <c r="B22" s="60"/>
      <c r="C22" s="38" t="s">
        <v>13</v>
      </c>
      <c r="D22" s="30">
        <f>D18+D16+D10</f>
        <v>70</v>
      </c>
      <c r="E22" s="30">
        <f t="shared" ref="E22:F22" si="8">E18+E16+E10</f>
        <v>0</v>
      </c>
      <c r="F22" s="30">
        <f t="shared" si="8"/>
        <v>130</v>
      </c>
      <c r="G22" s="30">
        <f>G16+G10</f>
        <v>80</v>
      </c>
      <c r="H22" s="30">
        <f>H16+H10+H13</f>
        <v>100</v>
      </c>
      <c r="I22" s="36">
        <f t="shared" ref="I22:I24" si="9">SUM(D22:H22)</f>
        <v>380</v>
      </c>
    </row>
    <row r="23" spans="1:9" x14ac:dyDescent="0.25">
      <c r="A23" s="39"/>
      <c r="B23" s="60"/>
      <c r="C23" s="38" t="s">
        <v>14</v>
      </c>
      <c r="D23" s="30">
        <f>D19+D17+D11</f>
        <v>478.78599999999983</v>
      </c>
      <c r="E23" s="30">
        <f>E19+E17+E11</f>
        <v>0</v>
      </c>
      <c r="F23" s="30">
        <f>F19+F17+F11</f>
        <v>3020.6000000000004</v>
      </c>
      <c r="G23" s="30">
        <f>G17+G14</f>
        <v>2162.8000000000002</v>
      </c>
      <c r="H23" s="30">
        <f>H17+H14</f>
        <v>2518.8000000000002</v>
      </c>
      <c r="I23" s="36">
        <f t="shared" si="9"/>
        <v>8180.9860000000008</v>
      </c>
    </row>
    <row r="24" spans="1:9" ht="31.5" x14ac:dyDescent="0.25">
      <c r="A24" s="39"/>
      <c r="B24" s="61"/>
      <c r="C24" s="38" t="s">
        <v>15</v>
      </c>
      <c r="D24" s="30">
        <f>D20+D12</f>
        <v>1072.414</v>
      </c>
      <c r="E24" s="30">
        <f>E20+E12</f>
        <v>0</v>
      </c>
      <c r="F24" s="30">
        <f>F20+F12</f>
        <v>20586.400000000001</v>
      </c>
      <c r="G24" s="30">
        <f>G20+G15</f>
        <v>0</v>
      </c>
      <c r="H24" s="30">
        <f>H20+H15</f>
        <v>8543.7999999999993</v>
      </c>
      <c r="I24" s="36">
        <f t="shared" si="9"/>
        <v>30202.614000000001</v>
      </c>
    </row>
    <row r="25" spans="1:9" x14ac:dyDescent="0.25">
      <c r="E25" s="28"/>
      <c r="F25" s="28"/>
      <c r="G25" s="28"/>
    </row>
    <row r="26" spans="1:9" x14ac:dyDescent="0.25">
      <c r="D26" s="35"/>
      <c r="E26" s="28"/>
      <c r="F26" s="28"/>
      <c r="G26" s="28"/>
    </row>
    <row r="28" spans="1:9" x14ac:dyDescent="0.25">
      <c r="G28" s="28"/>
    </row>
  </sheetData>
  <autoFilter ref="A4:C24"/>
  <mergeCells count="10">
    <mergeCell ref="D1:E1"/>
    <mergeCell ref="F1:H1"/>
    <mergeCell ref="A2:H2"/>
    <mergeCell ref="D3:H3"/>
    <mergeCell ref="A5:A8"/>
    <mergeCell ref="B5:B24"/>
    <mergeCell ref="A10:A12"/>
    <mergeCell ref="A16:A17"/>
    <mergeCell ref="A18:A20"/>
    <mergeCell ref="A13:A15"/>
  </mergeCells>
  <pageMargins left="0.62992125984251968" right="0.15748031496062992" top="0.23622047244094491" bottom="0.23622047244094491" header="0.19685039370078741" footer="0.19685039370078741"/>
  <pageSetup paperSize="9" scale="47" fitToHeight="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D19"/>
  <sheetViews>
    <sheetView zoomScale="75"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A10" sqref="A10:A12"/>
    </sheetView>
  </sheetViews>
  <sheetFormatPr defaultRowHeight="15.75" x14ac:dyDescent="0.25"/>
  <cols>
    <col min="1" max="1" width="72.140625" style="1" customWidth="1"/>
    <col min="2" max="2" width="27.140625" style="25" customWidth="1"/>
    <col min="3" max="3" width="22.140625" style="2" customWidth="1"/>
    <col min="4" max="4" width="30" style="24" customWidth="1"/>
    <col min="5" max="5" width="26.140625" style="2" customWidth="1"/>
    <col min="6" max="250" width="9.140625" style="2"/>
    <col min="251" max="251" width="47.140625" style="2" customWidth="1"/>
    <col min="252" max="252" width="27.140625" style="2" customWidth="1"/>
    <col min="253" max="253" width="22.140625" style="2" customWidth="1"/>
    <col min="254" max="254" width="19" style="2" customWidth="1"/>
    <col min="255" max="255" width="21.42578125" style="2" customWidth="1"/>
    <col min="256" max="256" width="20.7109375" style="2" customWidth="1"/>
    <col min="257" max="257" width="20.140625" style="2" customWidth="1"/>
    <col min="258" max="260" width="22" style="2" customWidth="1"/>
    <col min="261" max="261" width="16.85546875" style="2" bestFit="1" customWidth="1"/>
    <col min="262" max="506" width="9.140625" style="2"/>
    <col min="507" max="507" width="47.140625" style="2" customWidth="1"/>
    <col min="508" max="508" width="27.140625" style="2" customWidth="1"/>
    <col min="509" max="509" width="22.140625" style="2" customWidth="1"/>
    <col min="510" max="510" width="19" style="2" customWidth="1"/>
    <col min="511" max="511" width="21.42578125" style="2" customWidth="1"/>
    <col min="512" max="512" width="20.7109375" style="2" customWidth="1"/>
    <col min="513" max="513" width="20.140625" style="2" customWidth="1"/>
    <col min="514" max="516" width="22" style="2" customWidth="1"/>
    <col min="517" max="517" width="16.85546875" style="2" bestFit="1" customWidth="1"/>
    <col min="518" max="762" width="9.140625" style="2"/>
    <col min="763" max="763" width="47.140625" style="2" customWidth="1"/>
    <col min="764" max="764" width="27.140625" style="2" customWidth="1"/>
    <col min="765" max="765" width="22.140625" style="2" customWidth="1"/>
    <col min="766" max="766" width="19" style="2" customWidth="1"/>
    <col min="767" max="767" width="21.42578125" style="2" customWidth="1"/>
    <col min="768" max="768" width="20.7109375" style="2" customWidth="1"/>
    <col min="769" max="769" width="20.140625" style="2" customWidth="1"/>
    <col min="770" max="772" width="22" style="2" customWidth="1"/>
    <col min="773" max="773" width="16.85546875" style="2" bestFit="1" customWidth="1"/>
    <col min="774" max="1018" width="9.140625" style="2"/>
    <col min="1019" max="1019" width="47.140625" style="2" customWidth="1"/>
    <col min="1020" max="1020" width="27.140625" style="2" customWidth="1"/>
    <col min="1021" max="1021" width="22.140625" style="2" customWidth="1"/>
    <col min="1022" max="1022" width="19" style="2" customWidth="1"/>
    <col min="1023" max="1023" width="21.42578125" style="2" customWidth="1"/>
    <col min="1024" max="1024" width="20.7109375" style="2" customWidth="1"/>
    <col min="1025" max="1025" width="20.140625" style="2" customWidth="1"/>
    <col min="1026" max="1028" width="22" style="2" customWidth="1"/>
    <col min="1029" max="1029" width="16.85546875" style="2" bestFit="1" customWidth="1"/>
    <col min="1030" max="1274" width="9.140625" style="2"/>
    <col min="1275" max="1275" width="47.140625" style="2" customWidth="1"/>
    <col min="1276" max="1276" width="27.140625" style="2" customWidth="1"/>
    <col min="1277" max="1277" width="22.140625" style="2" customWidth="1"/>
    <col min="1278" max="1278" width="19" style="2" customWidth="1"/>
    <col min="1279" max="1279" width="21.42578125" style="2" customWidth="1"/>
    <col min="1280" max="1280" width="20.7109375" style="2" customWidth="1"/>
    <col min="1281" max="1281" width="20.140625" style="2" customWidth="1"/>
    <col min="1282" max="1284" width="22" style="2" customWidth="1"/>
    <col min="1285" max="1285" width="16.85546875" style="2" bestFit="1" customWidth="1"/>
    <col min="1286" max="1530" width="9.140625" style="2"/>
    <col min="1531" max="1531" width="47.140625" style="2" customWidth="1"/>
    <col min="1532" max="1532" width="27.140625" style="2" customWidth="1"/>
    <col min="1533" max="1533" width="22.140625" style="2" customWidth="1"/>
    <col min="1534" max="1534" width="19" style="2" customWidth="1"/>
    <col min="1535" max="1535" width="21.42578125" style="2" customWidth="1"/>
    <col min="1536" max="1536" width="20.7109375" style="2" customWidth="1"/>
    <col min="1537" max="1537" width="20.140625" style="2" customWidth="1"/>
    <col min="1538" max="1540" width="22" style="2" customWidth="1"/>
    <col min="1541" max="1541" width="16.85546875" style="2" bestFit="1" customWidth="1"/>
    <col min="1542" max="1786" width="9.140625" style="2"/>
    <col min="1787" max="1787" width="47.140625" style="2" customWidth="1"/>
    <col min="1788" max="1788" width="27.140625" style="2" customWidth="1"/>
    <col min="1789" max="1789" width="22.140625" style="2" customWidth="1"/>
    <col min="1790" max="1790" width="19" style="2" customWidth="1"/>
    <col min="1791" max="1791" width="21.42578125" style="2" customWidth="1"/>
    <col min="1792" max="1792" width="20.7109375" style="2" customWidth="1"/>
    <col min="1793" max="1793" width="20.140625" style="2" customWidth="1"/>
    <col min="1794" max="1796" width="22" style="2" customWidth="1"/>
    <col min="1797" max="1797" width="16.85546875" style="2" bestFit="1" customWidth="1"/>
    <col min="1798" max="2042" width="9.140625" style="2"/>
    <col min="2043" max="2043" width="47.140625" style="2" customWidth="1"/>
    <col min="2044" max="2044" width="27.140625" style="2" customWidth="1"/>
    <col min="2045" max="2045" width="22.140625" style="2" customWidth="1"/>
    <col min="2046" max="2046" width="19" style="2" customWidth="1"/>
    <col min="2047" max="2047" width="21.42578125" style="2" customWidth="1"/>
    <col min="2048" max="2048" width="20.7109375" style="2" customWidth="1"/>
    <col min="2049" max="2049" width="20.140625" style="2" customWidth="1"/>
    <col min="2050" max="2052" width="22" style="2" customWidth="1"/>
    <col min="2053" max="2053" width="16.85546875" style="2" bestFit="1" customWidth="1"/>
    <col min="2054" max="2298" width="9.140625" style="2"/>
    <col min="2299" max="2299" width="47.140625" style="2" customWidth="1"/>
    <col min="2300" max="2300" width="27.140625" style="2" customWidth="1"/>
    <col min="2301" max="2301" width="22.140625" style="2" customWidth="1"/>
    <col min="2302" max="2302" width="19" style="2" customWidth="1"/>
    <col min="2303" max="2303" width="21.42578125" style="2" customWidth="1"/>
    <col min="2304" max="2304" width="20.7109375" style="2" customWidth="1"/>
    <col min="2305" max="2305" width="20.140625" style="2" customWidth="1"/>
    <col min="2306" max="2308" width="22" style="2" customWidth="1"/>
    <col min="2309" max="2309" width="16.85546875" style="2" bestFit="1" customWidth="1"/>
    <col min="2310" max="2554" width="9.140625" style="2"/>
    <col min="2555" max="2555" width="47.140625" style="2" customWidth="1"/>
    <col min="2556" max="2556" width="27.140625" style="2" customWidth="1"/>
    <col min="2557" max="2557" width="22.140625" style="2" customWidth="1"/>
    <col min="2558" max="2558" width="19" style="2" customWidth="1"/>
    <col min="2559" max="2559" width="21.42578125" style="2" customWidth="1"/>
    <col min="2560" max="2560" width="20.7109375" style="2" customWidth="1"/>
    <col min="2561" max="2561" width="20.140625" style="2" customWidth="1"/>
    <col min="2562" max="2564" width="22" style="2" customWidth="1"/>
    <col min="2565" max="2565" width="16.85546875" style="2" bestFit="1" customWidth="1"/>
    <col min="2566" max="2810" width="9.140625" style="2"/>
    <col min="2811" max="2811" width="47.140625" style="2" customWidth="1"/>
    <col min="2812" max="2812" width="27.140625" style="2" customWidth="1"/>
    <col min="2813" max="2813" width="22.140625" style="2" customWidth="1"/>
    <col min="2814" max="2814" width="19" style="2" customWidth="1"/>
    <col min="2815" max="2815" width="21.42578125" style="2" customWidth="1"/>
    <col min="2816" max="2816" width="20.7109375" style="2" customWidth="1"/>
    <col min="2817" max="2817" width="20.140625" style="2" customWidth="1"/>
    <col min="2818" max="2820" width="22" style="2" customWidth="1"/>
    <col min="2821" max="2821" width="16.85546875" style="2" bestFit="1" customWidth="1"/>
    <col min="2822" max="3066" width="9.140625" style="2"/>
    <col min="3067" max="3067" width="47.140625" style="2" customWidth="1"/>
    <col min="3068" max="3068" width="27.140625" style="2" customWidth="1"/>
    <col min="3069" max="3069" width="22.140625" style="2" customWidth="1"/>
    <col min="3070" max="3070" width="19" style="2" customWidth="1"/>
    <col min="3071" max="3071" width="21.42578125" style="2" customWidth="1"/>
    <col min="3072" max="3072" width="20.7109375" style="2" customWidth="1"/>
    <col min="3073" max="3073" width="20.140625" style="2" customWidth="1"/>
    <col min="3074" max="3076" width="22" style="2" customWidth="1"/>
    <col min="3077" max="3077" width="16.85546875" style="2" bestFit="1" customWidth="1"/>
    <col min="3078" max="3322" width="9.140625" style="2"/>
    <col min="3323" max="3323" width="47.140625" style="2" customWidth="1"/>
    <col min="3324" max="3324" width="27.140625" style="2" customWidth="1"/>
    <col min="3325" max="3325" width="22.140625" style="2" customWidth="1"/>
    <col min="3326" max="3326" width="19" style="2" customWidth="1"/>
    <col min="3327" max="3327" width="21.42578125" style="2" customWidth="1"/>
    <col min="3328" max="3328" width="20.7109375" style="2" customWidth="1"/>
    <col min="3329" max="3329" width="20.140625" style="2" customWidth="1"/>
    <col min="3330" max="3332" width="22" style="2" customWidth="1"/>
    <col min="3333" max="3333" width="16.85546875" style="2" bestFit="1" customWidth="1"/>
    <col min="3334" max="3578" width="9.140625" style="2"/>
    <col min="3579" max="3579" width="47.140625" style="2" customWidth="1"/>
    <col min="3580" max="3580" width="27.140625" style="2" customWidth="1"/>
    <col min="3581" max="3581" width="22.140625" style="2" customWidth="1"/>
    <col min="3582" max="3582" width="19" style="2" customWidth="1"/>
    <col min="3583" max="3583" width="21.42578125" style="2" customWidth="1"/>
    <col min="3584" max="3584" width="20.7109375" style="2" customWidth="1"/>
    <col min="3585" max="3585" width="20.140625" style="2" customWidth="1"/>
    <col min="3586" max="3588" width="22" style="2" customWidth="1"/>
    <col min="3589" max="3589" width="16.85546875" style="2" bestFit="1" customWidth="1"/>
    <col min="3590" max="3834" width="9.140625" style="2"/>
    <col min="3835" max="3835" width="47.140625" style="2" customWidth="1"/>
    <col min="3836" max="3836" width="27.140625" style="2" customWidth="1"/>
    <col min="3837" max="3837" width="22.140625" style="2" customWidth="1"/>
    <col min="3838" max="3838" width="19" style="2" customWidth="1"/>
    <col min="3839" max="3839" width="21.42578125" style="2" customWidth="1"/>
    <col min="3840" max="3840" width="20.7109375" style="2" customWidth="1"/>
    <col min="3841" max="3841" width="20.140625" style="2" customWidth="1"/>
    <col min="3842" max="3844" width="22" style="2" customWidth="1"/>
    <col min="3845" max="3845" width="16.85546875" style="2" bestFit="1" customWidth="1"/>
    <col min="3846" max="4090" width="9.140625" style="2"/>
    <col min="4091" max="4091" width="47.140625" style="2" customWidth="1"/>
    <col min="4092" max="4092" width="27.140625" style="2" customWidth="1"/>
    <col min="4093" max="4093" width="22.140625" style="2" customWidth="1"/>
    <col min="4094" max="4094" width="19" style="2" customWidth="1"/>
    <col min="4095" max="4095" width="21.42578125" style="2" customWidth="1"/>
    <col min="4096" max="4096" width="20.7109375" style="2" customWidth="1"/>
    <col min="4097" max="4097" width="20.140625" style="2" customWidth="1"/>
    <col min="4098" max="4100" width="22" style="2" customWidth="1"/>
    <col min="4101" max="4101" width="16.85546875" style="2" bestFit="1" customWidth="1"/>
    <col min="4102" max="4346" width="9.140625" style="2"/>
    <col min="4347" max="4347" width="47.140625" style="2" customWidth="1"/>
    <col min="4348" max="4348" width="27.140625" style="2" customWidth="1"/>
    <col min="4349" max="4349" width="22.140625" style="2" customWidth="1"/>
    <col min="4350" max="4350" width="19" style="2" customWidth="1"/>
    <col min="4351" max="4351" width="21.42578125" style="2" customWidth="1"/>
    <col min="4352" max="4352" width="20.7109375" style="2" customWidth="1"/>
    <col min="4353" max="4353" width="20.140625" style="2" customWidth="1"/>
    <col min="4354" max="4356" width="22" style="2" customWidth="1"/>
    <col min="4357" max="4357" width="16.85546875" style="2" bestFit="1" customWidth="1"/>
    <col min="4358" max="4602" width="9.140625" style="2"/>
    <col min="4603" max="4603" width="47.140625" style="2" customWidth="1"/>
    <col min="4604" max="4604" width="27.140625" style="2" customWidth="1"/>
    <col min="4605" max="4605" width="22.140625" style="2" customWidth="1"/>
    <col min="4606" max="4606" width="19" style="2" customWidth="1"/>
    <col min="4607" max="4607" width="21.42578125" style="2" customWidth="1"/>
    <col min="4608" max="4608" width="20.7109375" style="2" customWidth="1"/>
    <col min="4609" max="4609" width="20.140625" style="2" customWidth="1"/>
    <col min="4610" max="4612" width="22" style="2" customWidth="1"/>
    <col min="4613" max="4613" width="16.85546875" style="2" bestFit="1" customWidth="1"/>
    <col min="4614" max="4858" width="9.140625" style="2"/>
    <col min="4859" max="4859" width="47.140625" style="2" customWidth="1"/>
    <col min="4860" max="4860" width="27.140625" style="2" customWidth="1"/>
    <col min="4861" max="4861" width="22.140625" style="2" customWidth="1"/>
    <col min="4862" max="4862" width="19" style="2" customWidth="1"/>
    <col min="4863" max="4863" width="21.42578125" style="2" customWidth="1"/>
    <col min="4864" max="4864" width="20.7109375" style="2" customWidth="1"/>
    <col min="4865" max="4865" width="20.140625" style="2" customWidth="1"/>
    <col min="4866" max="4868" width="22" style="2" customWidth="1"/>
    <col min="4869" max="4869" width="16.85546875" style="2" bestFit="1" customWidth="1"/>
    <col min="4870" max="5114" width="9.140625" style="2"/>
    <col min="5115" max="5115" width="47.140625" style="2" customWidth="1"/>
    <col min="5116" max="5116" width="27.140625" style="2" customWidth="1"/>
    <col min="5117" max="5117" width="22.140625" style="2" customWidth="1"/>
    <col min="5118" max="5118" width="19" style="2" customWidth="1"/>
    <col min="5119" max="5119" width="21.42578125" style="2" customWidth="1"/>
    <col min="5120" max="5120" width="20.7109375" style="2" customWidth="1"/>
    <col min="5121" max="5121" width="20.140625" style="2" customWidth="1"/>
    <col min="5122" max="5124" width="22" style="2" customWidth="1"/>
    <col min="5125" max="5125" width="16.85546875" style="2" bestFit="1" customWidth="1"/>
    <col min="5126" max="5370" width="9.140625" style="2"/>
    <col min="5371" max="5371" width="47.140625" style="2" customWidth="1"/>
    <col min="5372" max="5372" width="27.140625" style="2" customWidth="1"/>
    <col min="5373" max="5373" width="22.140625" style="2" customWidth="1"/>
    <col min="5374" max="5374" width="19" style="2" customWidth="1"/>
    <col min="5375" max="5375" width="21.42578125" style="2" customWidth="1"/>
    <col min="5376" max="5376" width="20.7109375" style="2" customWidth="1"/>
    <col min="5377" max="5377" width="20.140625" style="2" customWidth="1"/>
    <col min="5378" max="5380" width="22" style="2" customWidth="1"/>
    <col min="5381" max="5381" width="16.85546875" style="2" bestFit="1" customWidth="1"/>
    <col min="5382" max="5626" width="9.140625" style="2"/>
    <col min="5627" max="5627" width="47.140625" style="2" customWidth="1"/>
    <col min="5628" max="5628" width="27.140625" style="2" customWidth="1"/>
    <col min="5629" max="5629" width="22.140625" style="2" customWidth="1"/>
    <col min="5630" max="5630" width="19" style="2" customWidth="1"/>
    <col min="5631" max="5631" width="21.42578125" style="2" customWidth="1"/>
    <col min="5632" max="5632" width="20.7109375" style="2" customWidth="1"/>
    <col min="5633" max="5633" width="20.140625" style="2" customWidth="1"/>
    <col min="5634" max="5636" width="22" style="2" customWidth="1"/>
    <col min="5637" max="5637" width="16.85546875" style="2" bestFit="1" customWidth="1"/>
    <col min="5638" max="5882" width="9.140625" style="2"/>
    <col min="5883" max="5883" width="47.140625" style="2" customWidth="1"/>
    <col min="5884" max="5884" width="27.140625" style="2" customWidth="1"/>
    <col min="5885" max="5885" width="22.140625" style="2" customWidth="1"/>
    <col min="5886" max="5886" width="19" style="2" customWidth="1"/>
    <col min="5887" max="5887" width="21.42578125" style="2" customWidth="1"/>
    <col min="5888" max="5888" width="20.7109375" style="2" customWidth="1"/>
    <col min="5889" max="5889" width="20.140625" style="2" customWidth="1"/>
    <col min="5890" max="5892" width="22" style="2" customWidth="1"/>
    <col min="5893" max="5893" width="16.85546875" style="2" bestFit="1" customWidth="1"/>
    <col min="5894" max="6138" width="9.140625" style="2"/>
    <col min="6139" max="6139" width="47.140625" style="2" customWidth="1"/>
    <col min="6140" max="6140" width="27.140625" style="2" customWidth="1"/>
    <col min="6141" max="6141" width="22.140625" style="2" customWidth="1"/>
    <col min="6142" max="6142" width="19" style="2" customWidth="1"/>
    <col min="6143" max="6143" width="21.42578125" style="2" customWidth="1"/>
    <col min="6144" max="6144" width="20.7109375" style="2" customWidth="1"/>
    <col min="6145" max="6145" width="20.140625" style="2" customWidth="1"/>
    <col min="6146" max="6148" width="22" style="2" customWidth="1"/>
    <col min="6149" max="6149" width="16.85546875" style="2" bestFit="1" customWidth="1"/>
    <col min="6150" max="6394" width="9.140625" style="2"/>
    <col min="6395" max="6395" width="47.140625" style="2" customWidth="1"/>
    <col min="6396" max="6396" width="27.140625" style="2" customWidth="1"/>
    <col min="6397" max="6397" width="22.140625" style="2" customWidth="1"/>
    <col min="6398" max="6398" width="19" style="2" customWidth="1"/>
    <col min="6399" max="6399" width="21.42578125" style="2" customWidth="1"/>
    <col min="6400" max="6400" width="20.7109375" style="2" customWidth="1"/>
    <col min="6401" max="6401" width="20.140625" style="2" customWidth="1"/>
    <col min="6402" max="6404" width="22" style="2" customWidth="1"/>
    <col min="6405" max="6405" width="16.85546875" style="2" bestFit="1" customWidth="1"/>
    <col min="6406" max="6650" width="9.140625" style="2"/>
    <col min="6651" max="6651" width="47.140625" style="2" customWidth="1"/>
    <col min="6652" max="6652" width="27.140625" style="2" customWidth="1"/>
    <col min="6653" max="6653" width="22.140625" style="2" customWidth="1"/>
    <col min="6654" max="6654" width="19" style="2" customWidth="1"/>
    <col min="6655" max="6655" width="21.42578125" style="2" customWidth="1"/>
    <col min="6656" max="6656" width="20.7109375" style="2" customWidth="1"/>
    <col min="6657" max="6657" width="20.140625" style="2" customWidth="1"/>
    <col min="6658" max="6660" width="22" style="2" customWidth="1"/>
    <col min="6661" max="6661" width="16.85546875" style="2" bestFit="1" customWidth="1"/>
    <col min="6662" max="6906" width="9.140625" style="2"/>
    <col min="6907" max="6907" width="47.140625" style="2" customWidth="1"/>
    <col min="6908" max="6908" width="27.140625" style="2" customWidth="1"/>
    <col min="6909" max="6909" width="22.140625" style="2" customWidth="1"/>
    <col min="6910" max="6910" width="19" style="2" customWidth="1"/>
    <col min="6911" max="6911" width="21.42578125" style="2" customWidth="1"/>
    <col min="6912" max="6912" width="20.7109375" style="2" customWidth="1"/>
    <col min="6913" max="6913" width="20.140625" style="2" customWidth="1"/>
    <col min="6914" max="6916" width="22" style="2" customWidth="1"/>
    <col min="6917" max="6917" width="16.85546875" style="2" bestFit="1" customWidth="1"/>
    <col min="6918" max="7162" width="9.140625" style="2"/>
    <col min="7163" max="7163" width="47.140625" style="2" customWidth="1"/>
    <col min="7164" max="7164" width="27.140625" style="2" customWidth="1"/>
    <col min="7165" max="7165" width="22.140625" style="2" customWidth="1"/>
    <col min="7166" max="7166" width="19" style="2" customWidth="1"/>
    <col min="7167" max="7167" width="21.42578125" style="2" customWidth="1"/>
    <col min="7168" max="7168" width="20.7109375" style="2" customWidth="1"/>
    <col min="7169" max="7169" width="20.140625" style="2" customWidth="1"/>
    <col min="7170" max="7172" width="22" style="2" customWidth="1"/>
    <col min="7173" max="7173" width="16.85546875" style="2" bestFit="1" customWidth="1"/>
    <col min="7174" max="7418" width="9.140625" style="2"/>
    <col min="7419" max="7419" width="47.140625" style="2" customWidth="1"/>
    <col min="7420" max="7420" width="27.140625" style="2" customWidth="1"/>
    <col min="7421" max="7421" width="22.140625" style="2" customWidth="1"/>
    <col min="7422" max="7422" width="19" style="2" customWidth="1"/>
    <col min="7423" max="7423" width="21.42578125" style="2" customWidth="1"/>
    <col min="7424" max="7424" width="20.7109375" style="2" customWidth="1"/>
    <col min="7425" max="7425" width="20.140625" style="2" customWidth="1"/>
    <col min="7426" max="7428" width="22" style="2" customWidth="1"/>
    <col min="7429" max="7429" width="16.85546875" style="2" bestFit="1" customWidth="1"/>
    <col min="7430" max="7674" width="9.140625" style="2"/>
    <col min="7675" max="7675" width="47.140625" style="2" customWidth="1"/>
    <col min="7676" max="7676" width="27.140625" style="2" customWidth="1"/>
    <col min="7677" max="7677" width="22.140625" style="2" customWidth="1"/>
    <col min="7678" max="7678" width="19" style="2" customWidth="1"/>
    <col min="7679" max="7679" width="21.42578125" style="2" customWidth="1"/>
    <col min="7680" max="7680" width="20.7109375" style="2" customWidth="1"/>
    <col min="7681" max="7681" width="20.140625" style="2" customWidth="1"/>
    <col min="7682" max="7684" width="22" style="2" customWidth="1"/>
    <col min="7685" max="7685" width="16.85546875" style="2" bestFit="1" customWidth="1"/>
    <col min="7686" max="7930" width="9.140625" style="2"/>
    <col min="7931" max="7931" width="47.140625" style="2" customWidth="1"/>
    <col min="7932" max="7932" width="27.140625" style="2" customWidth="1"/>
    <col min="7933" max="7933" width="22.140625" style="2" customWidth="1"/>
    <col min="7934" max="7934" width="19" style="2" customWidth="1"/>
    <col min="7935" max="7935" width="21.42578125" style="2" customWidth="1"/>
    <col min="7936" max="7936" width="20.7109375" style="2" customWidth="1"/>
    <col min="7937" max="7937" width="20.140625" style="2" customWidth="1"/>
    <col min="7938" max="7940" width="22" style="2" customWidth="1"/>
    <col min="7941" max="7941" width="16.85546875" style="2" bestFit="1" customWidth="1"/>
    <col min="7942" max="8186" width="9.140625" style="2"/>
    <col min="8187" max="8187" width="47.140625" style="2" customWidth="1"/>
    <col min="8188" max="8188" width="27.140625" style="2" customWidth="1"/>
    <col min="8189" max="8189" width="22.140625" style="2" customWidth="1"/>
    <col min="8190" max="8190" width="19" style="2" customWidth="1"/>
    <col min="8191" max="8191" width="21.42578125" style="2" customWidth="1"/>
    <col min="8192" max="8192" width="20.7109375" style="2" customWidth="1"/>
    <col min="8193" max="8193" width="20.140625" style="2" customWidth="1"/>
    <col min="8194" max="8196" width="22" style="2" customWidth="1"/>
    <col min="8197" max="8197" width="16.85546875" style="2" bestFit="1" customWidth="1"/>
    <col min="8198" max="8442" width="9.140625" style="2"/>
    <col min="8443" max="8443" width="47.140625" style="2" customWidth="1"/>
    <col min="8444" max="8444" width="27.140625" style="2" customWidth="1"/>
    <col min="8445" max="8445" width="22.140625" style="2" customWidth="1"/>
    <col min="8446" max="8446" width="19" style="2" customWidth="1"/>
    <col min="8447" max="8447" width="21.42578125" style="2" customWidth="1"/>
    <col min="8448" max="8448" width="20.7109375" style="2" customWidth="1"/>
    <col min="8449" max="8449" width="20.140625" style="2" customWidth="1"/>
    <col min="8450" max="8452" width="22" style="2" customWidth="1"/>
    <col min="8453" max="8453" width="16.85546875" style="2" bestFit="1" customWidth="1"/>
    <col min="8454" max="8698" width="9.140625" style="2"/>
    <col min="8699" max="8699" width="47.140625" style="2" customWidth="1"/>
    <col min="8700" max="8700" width="27.140625" style="2" customWidth="1"/>
    <col min="8701" max="8701" width="22.140625" style="2" customWidth="1"/>
    <col min="8702" max="8702" width="19" style="2" customWidth="1"/>
    <col min="8703" max="8703" width="21.42578125" style="2" customWidth="1"/>
    <col min="8704" max="8704" width="20.7109375" style="2" customWidth="1"/>
    <col min="8705" max="8705" width="20.140625" style="2" customWidth="1"/>
    <col min="8706" max="8708" width="22" style="2" customWidth="1"/>
    <col min="8709" max="8709" width="16.85546875" style="2" bestFit="1" customWidth="1"/>
    <col min="8710" max="8954" width="9.140625" style="2"/>
    <col min="8955" max="8955" width="47.140625" style="2" customWidth="1"/>
    <col min="8956" max="8956" width="27.140625" style="2" customWidth="1"/>
    <col min="8957" max="8957" width="22.140625" style="2" customWidth="1"/>
    <col min="8958" max="8958" width="19" style="2" customWidth="1"/>
    <col min="8959" max="8959" width="21.42578125" style="2" customWidth="1"/>
    <col min="8960" max="8960" width="20.7109375" style="2" customWidth="1"/>
    <col min="8961" max="8961" width="20.140625" style="2" customWidth="1"/>
    <col min="8962" max="8964" width="22" style="2" customWidth="1"/>
    <col min="8965" max="8965" width="16.85546875" style="2" bestFit="1" customWidth="1"/>
    <col min="8966" max="9210" width="9.140625" style="2"/>
    <col min="9211" max="9211" width="47.140625" style="2" customWidth="1"/>
    <col min="9212" max="9212" width="27.140625" style="2" customWidth="1"/>
    <col min="9213" max="9213" width="22.140625" style="2" customWidth="1"/>
    <col min="9214" max="9214" width="19" style="2" customWidth="1"/>
    <col min="9215" max="9215" width="21.42578125" style="2" customWidth="1"/>
    <col min="9216" max="9216" width="20.7109375" style="2" customWidth="1"/>
    <col min="9217" max="9217" width="20.140625" style="2" customWidth="1"/>
    <col min="9218" max="9220" width="22" style="2" customWidth="1"/>
    <col min="9221" max="9221" width="16.85546875" style="2" bestFit="1" customWidth="1"/>
    <col min="9222" max="9466" width="9.140625" style="2"/>
    <col min="9467" max="9467" width="47.140625" style="2" customWidth="1"/>
    <col min="9468" max="9468" width="27.140625" style="2" customWidth="1"/>
    <col min="9469" max="9469" width="22.140625" style="2" customWidth="1"/>
    <col min="9470" max="9470" width="19" style="2" customWidth="1"/>
    <col min="9471" max="9471" width="21.42578125" style="2" customWidth="1"/>
    <col min="9472" max="9472" width="20.7109375" style="2" customWidth="1"/>
    <col min="9473" max="9473" width="20.140625" style="2" customWidth="1"/>
    <col min="9474" max="9476" width="22" style="2" customWidth="1"/>
    <col min="9477" max="9477" width="16.85546875" style="2" bestFit="1" customWidth="1"/>
    <col min="9478" max="9722" width="9.140625" style="2"/>
    <col min="9723" max="9723" width="47.140625" style="2" customWidth="1"/>
    <col min="9724" max="9724" width="27.140625" style="2" customWidth="1"/>
    <col min="9725" max="9725" width="22.140625" style="2" customWidth="1"/>
    <col min="9726" max="9726" width="19" style="2" customWidth="1"/>
    <col min="9727" max="9727" width="21.42578125" style="2" customWidth="1"/>
    <col min="9728" max="9728" width="20.7109375" style="2" customWidth="1"/>
    <col min="9729" max="9729" width="20.140625" style="2" customWidth="1"/>
    <col min="9730" max="9732" width="22" style="2" customWidth="1"/>
    <col min="9733" max="9733" width="16.85546875" style="2" bestFit="1" customWidth="1"/>
    <col min="9734" max="9978" width="9.140625" style="2"/>
    <col min="9979" max="9979" width="47.140625" style="2" customWidth="1"/>
    <col min="9980" max="9980" width="27.140625" style="2" customWidth="1"/>
    <col min="9981" max="9981" width="22.140625" style="2" customWidth="1"/>
    <col min="9982" max="9982" width="19" style="2" customWidth="1"/>
    <col min="9983" max="9983" width="21.42578125" style="2" customWidth="1"/>
    <col min="9984" max="9984" width="20.7109375" style="2" customWidth="1"/>
    <col min="9985" max="9985" width="20.140625" style="2" customWidth="1"/>
    <col min="9986" max="9988" width="22" style="2" customWidth="1"/>
    <col min="9989" max="9989" width="16.85546875" style="2" bestFit="1" customWidth="1"/>
    <col min="9990" max="10234" width="9.140625" style="2"/>
    <col min="10235" max="10235" width="47.140625" style="2" customWidth="1"/>
    <col min="10236" max="10236" width="27.140625" style="2" customWidth="1"/>
    <col min="10237" max="10237" width="22.140625" style="2" customWidth="1"/>
    <col min="10238" max="10238" width="19" style="2" customWidth="1"/>
    <col min="10239" max="10239" width="21.42578125" style="2" customWidth="1"/>
    <col min="10240" max="10240" width="20.7109375" style="2" customWidth="1"/>
    <col min="10241" max="10241" width="20.140625" style="2" customWidth="1"/>
    <col min="10242" max="10244" width="22" style="2" customWidth="1"/>
    <col min="10245" max="10245" width="16.85546875" style="2" bestFit="1" customWidth="1"/>
    <col min="10246" max="10490" width="9.140625" style="2"/>
    <col min="10491" max="10491" width="47.140625" style="2" customWidth="1"/>
    <col min="10492" max="10492" width="27.140625" style="2" customWidth="1"/>
    <col min="10493" max="10493" width="22.140625" style="2" customWidth="1"/>
    <col min="10494" max="10494" width="19" style="2" customWidth="1"/>
    <col min="10495" max="10495" width="21.42578125" style="2" customWidth="1"/>
    <col min="10496" max="10496" width="20.7109375" style="2" customWidth="1"/>
    <col min="10497" max="10497" width="20.140625" style="2" customWidth="1"/>
    <col min="10498" max="10500" width="22" style="2" customWidth="1"/>
    <col min="10501" max="10501" width="16.85546875" style="2" bestFit="1" customWidth="1"/>
    <col min="10502" max="10746" width="9.140625" style="2"/>
    <col min="10747" max="10747" width="47.140625" style="2" customWidth="1"/>
    <col min="10748" max="10748" width="27.140625" style="2" customWidth="1"/>
    <col min="10749" max="10749" width="22.140625" style="2" customWidth="1"/>
    <col min="10750" max="10750" width="19" style="2" customWidth="1"/>
    <col min="10751" max="10751" width="21.42578125" style="2" customWidth="1"/>
    <col min="10752" max="10752" width="20.7109375" style="2" customWidth="1"/>
    <col min="10753" max="10753" width="20.140625" style="2" customWidth="1"/>
    <col min="10754" max="10756" width="22" style="2" customWidth="1"/>
    <col min="10757" max="10757" width="16.85546875" style="2" bestFit="1" customWidth="1"/>
    <col min="10758" max="11002" width="9.140625" style="2"/>
    <col min="11003" max="11003" width="47.140625" style="2" customWidth="1"/>
    <col min="11004" max="11004" width="27.140625" style="2" customWidth="1"/>
    <col min="11005" max="11005" width="22.140625" style="2" customWidth="1"/>
    <col min="11006" max="11006" width="19" style="2" customWidth="1"/>
    <col min="11007" max="11007" width="21.42578125" style="2" customWidth="1"/>
    <col min="11008" max="11008" width="20.7109375" style="2" customWidth="1"/>
    <col min="11009" max="11009" width="20.140625" style="2" customWidth="1"/>
    <col min="11010" max="11012" width="22" style="2" customWidth="1"/>
    <col min="11013" max="11013" width="16.85546875" style="2" bestFit="1" customWidth="1"/>
    <col min="11014" max="11258" width="9.140625" style="2"/>
    <col min="11259" max="11259" width="47.140625" style="2" customWidth="1"/>
    <col min="11260" max="11260" width="27.140625" style="2" customWidth="1"/>
    <col min="11261" max="11261" width="22.140625" style="2" customWidth="1"/>
    <col min="11262" max="11262" width="19" style="2" customWidth="1"/>
    <col min="11263" max="11263" width="21.42578125" style="2" customWidth="1"/>
    <col min="11264" max="11264" width="20.7109375" style="2" customWidth="1"/>
    <col min="11265" max="11265" width="20.140625" style="2" customWidth="1"/>
    <col min="11266" max="11268" width="22" style="2" customWidth="1"/>
    <col min="11269" max="11269" width="16.85546875" style="2" bestFit="1" customWidth="1"/>
    <col min="11270" max="11514" width="9.140625" style="2"/>
    <col min="11515" max="11515" width="47.140625" style="2" customWidth="1"/>
    <col min="11516" max="11516" width="27.140625" style="2" customWidth="1"/>
    <col min="11517" max="11517" width="22.140625" style="2" customWidth="1"/>
    <col min="11518" max="11518" width="19" style="2" customWidth="1"/>
    <col min="11519" max="11519" width="21.42578125" style="2" customWidth="1"/>
    <col min="11520" max="11520" width="20.7109375" style="2" customWidth="1"/>
    <col min="11521" max="11521" width="20.140625" style="2" customWidth="1"/>
    <col min="11522" max="11524" width="22" style="2" customWidth="1"/>
    <col min="11525" max="11525" width="16.85546875" style="2" bestFit="1" customWidth="1"/>
    <col min="11526" max="11770" width="9.140625" style="2"/>
    <col min="11771" max="11771" width="47.140625" style="2" customWidth="1"/>
    <col min="11772" max="11772" width="27.140625" style="2" customWidth="1"/>
    <col min="11773" max="11773" width="22.140625" style="2" customWidth="1"/>
    <col min="11774" max="11774" width="19" style="2" customWidth="1"/>
    <col min="11775" max="11775" width="21.42578125" style="2" customWidth="1"/>
    <col min="11776" max="11776" width="20.7109375" style="2" customWidth="1"/>
    <col min="11777" max="11777" width="20.140625" style="2" customWidth="1"/>
    <col min="11778" max="11780" width="22" style="2" customWidth="1"/>
    <col min="11781" max="11781" width="16.85546875" style="2" bestFit="1" customWidth="1"/>
    <col min="11782" max="12026" width="9.140625" style="2"/>
    <col min="12027" max="12027" width="47.140625" style="2" customWidth="1"/>
    <col min="12028" max="12028" width="27.140625" style="2" customWidth="1"/>
    <col min="12029" max="12029" width="22.140625" style="2" customWidth="1"/>
    <col min="12030" max="12030" width="19" style="2" customWidth="1"/>
    <col min="12031" max="12031" width="21.42578125" style="2" customWidth="1"/>
    <col min="12032" max="12032" width="20.7109375" style="2" customWidth="1"/>
    <col min="12033" max="12033" width="20.140625" style="2" customWidth="1"/>
    <col min="12034" max="12036" width="22" style="2" customWidth="1"/>
    <col min="12037" max="12037" width="16.85546875" style="2" bestFit="1" customWidth="1"/>
    <col min="12038" max="12282" width="9.140625" style="2"/>
    <col min="12283" max="12283" width="47.140625" style="2" customWidth="1"/>
    <col min="12284" max="12284" width="27.140625" style="2" customWidth="1"/>
    <col min="12285" max="12285" width="22.140625" style="2" customWidth="1"/>
    <col min="12286" max="12286" width="19" style="2" customWidth="1"/>
    <col min="12287" max="12287" width="21.42578125" style="2" customWidth="1"/>
    <col min="12288" max="12288" width="20.7109375" style="2" customWidth="1"/>
    <col min="12289" max="12289" width="20.140625" style="2" customWidth="1"/>
    <col min="12290" max="12292" width="22" style="2" customWidth="1"/>
    <col min="12293" max="12293" width="16.85546875" style="2" bestFit="1" customWidth="1"/>
    <col min="12294" max="12538" width="9.140625" style="2"/>
    <col min="12539" max="12539" width="47.140625" style="2" customWidth="1"/>
    <col min="12540" max="12540" width="27.140625" style="2" customWidth="1"/>
    <col min="12541" max="12541" width="22.140625" style="2" customWidth="1"/>
    <col min="12542" max="12542" width="19" style="2" customWidth="1"/>
    <col min="12543" max="12543" width="21.42578125" style="2" customWidth="1"/>
    <col min="12544" max="12544" width="20.7109375" style="2" customWidth="1"/>
    <col min="12545" max="12545" width="20.140625" style="2" customWidth="1"/>
    <col min="12546" max="12548" width="22" style="2" customWidth="1"/>
    <col min="12549" max="12549" width="16.85546875" style="2" bestFit="1" customWidth="1"/>
    <col min="12550" max="12794" width="9.140625" style="2"/>
    <col min="12795" max="12795" width="47.140625" style="2" customWidth="1"/>
    <col min="12796" max="12796" width="27.140625" style="2" customWidth="1"/>
    <col min="12797" max="12797" width="22.140625" style="2" customWidth="1"/>
    <col min="12798" max="12798" width="19" style="2" customWidth="1"/>
    <col min="12799" max="12799" width="21.42578125" style="2" customWidth="1"/>
    <col min="12800" max="12800" width="20.7109375" style="2" customWidth="1"/>
    <col min="12801" max="12801" width="20.140625" style="2" customWidth="1"/>
    <col min="12802" max="12804" width="22" style="2" customWidth="1"/>
    <col min="12805" max="12805" width="16.85546875" style="2" bestFit="1" customWidth="1"/>
    <col min="12806" max="13050" width="9.140625" style="2"/>
    <col min="13051" max="13051" width="47.140625" style="2" customWidth="1"/>
    <col min="13052" max="13052" width="27.140625" style="2" customWidth="1"/>
    <col min="13053" max="13053" width="22.140625" style="2" customWidth="1"/>
    <col min="13054" max="13054" width="19" style="2" customWidth="1"/>
    <col min="13055" max="13055" width="21.42578125" style="2" customWidth="1"/>
    <col min="13056" max="13056" width="20.7109375" style="2" customWidth="1"/>
    <col min="13057" max="13057" width="20.140625" style="2" customWidth="1"/>
    <col min="13058" max="13060" width="22" style="2" customWidth="1"/>
    <col min="13061" max="13061" width="16.85546875" style="2" bestFit="1" customWidth="1"/>
    <col min="13062" max="13306" width="9.140625" style="2"/>
    <col min="13307" max="13307" width="47.140625" style="2" customWidth="1"/>
    <col min="13308" max="13308" width="27.140625" style="2" customWidth="1"/>
    <col min="13309" max="13309" width="22.140625" style="2" customWidth="1"/>
    <col min="13310" max="13310" width="19" style="2" customWidth="1"/>
    <col min="13311" max="13311" width="21.42578125" style="2" customWidth="1"/>
    <col min="13312" max="13312" width="20.7109375" style="2" customWidth="1"/>
    <col min="13313" max="13313" width="20.140625" style="2" customWidth="1"/>
    <col min="13314" max="13316" width="22" style="2" customWidth="1"/>
    <col min="13317" max="13317" width="16.85546875" style="2" bestFit="1" customWidth="1"/>
    <col min="13318" max="13562" width="9.140625" style="2"/>
    <col min="13563" max="13563" width="47.140625" style="2" customWidth="1"/>
    <col min="13564" max="13564" width="27.140625" style="2" customWidth="1"/>
    <col min="13565" max="13565" width="22.140625" style="2" customWidth="1"/>
    <col min="13566" max="13566" width="19" style="2" customWidth="1"/>
    <col min="13567" max="13567" width="21.42578125" style="2" customWidth="1"/>
    <col min="13568" max="13568" width="20.7109375" style="2" customWidth="1"/>
    <col min="13569" max="13569" width="20.140625" style="2" customWidth="1"/>
    <col min="13570" max="13572" width="22" style="2" customWidth="1"/>
    <col min="13573" max="13573" width="16.85546875" style="2" bestFit="1" customWidth="1"/>
    <col min="13574" max="13818" width="9.140625" style="2"/>
    <col min="13819" max="13819" width="47.140625" style="2" customWidth="1"/>
    <col min="13820" max="13820" width="27.140625" style="2" customWidth="1"/>
    <col min="13821" max="13821" width="22.140625" style="2" customWidth="1"/>
    <col min="13822" max="13822" width="19" style="2" customWidth="1"/>
    <col min="13823" max="13823" width="21.42578125" style="2" customWidth="1"/>
    <col min="13824" max="13824" width="20.7109375" style="2" customWidth="1"/>
    <col min="13825" max="13825" width="20.140625" style="2" customWidth="1"/>
    <col min="13826" max="13828" width="22" style="2" customWidth="1"/>
    <col min="13829" max="13829" width="16.85546875" style="2" bestFit="1" customWidth="1"/>
    <col min="13830" max="14074" width="9.140625" style="2"/>
    <col min="14075" max="14075" width="47.140625" style="2" customWidth="1"/>
    <col min="14076" max="14076" width="27.140625" style="2" customWidth="1"/>
    <col min="14077" max="14077" width="22.140625" style="2" customWidth="1"/>
    <col min="14078" max="14078" width="19" style="2" customWidth="1"/>
    <col min="14079" max="14079" width="21.42578125" style="2" customWidth="1"/>
    <col min="14080" max="14080" width="20.7109375" style="2" customWidth="1"/>
    <col min="14081" max="14081" width="20.140625" style="2" customWidth="1"/>
    <col min="14082" max="14084" width="22" style="2" customWidth="1"/>
    <col min="14085" max="14085" width="16.85546875" style="2" bestFit="1" customWidth="1"/>
    <col min="14086" max="14330" width="9.140625" style="2"/>
    <col min="14331" max="14331" width="47.140625" style="2" customWidth="1"/>
    <col min="14332" max="14332" width="27.140625" style="2" customWidth="1"/>
    <col min="14333" max="14333" width="22.140625" style="2" customWidth="1"/>
    <col min="14334" max="14334" width="19" style="2" customWidth="1"/>
    <col min="14335" max="14335" width="21.42578125" style="2" customWidth="1"/>
    <col min="14336" max="14336" width="20.7109375" style="2" customWidth="1"/>
    <col min="14337" max="14337" width="20.140625" style="2" customWidth="1"/>
    <col min="14338" max="14340" width="22" style="2" customWidth="1"/>
    <col min="14341" max="14341" width="16.85546875" style="2" bestFit="1" customWidth="1"/>
    <col min="14342" max="14586" width="9.140625" style="2"/>
    <col min="14587" max="14587" width="47.140625" style="2" customWidth="1"/>
    <col min="14588" max="14588" width="27.140625" style="2" customWidth="1"/>
    <col min="14589" max="14589" width="22.140625" style="2" customWidth="1"/>
    <col min="14590" max="14590" width="19" style="2" customWidth="1"/>
    <col min="14591" max="14591" width="21.42578125" style="2" customWidth="1"/>
    <col min="14592" max="14592" width="20.7109375" style="2" customWidth="1"/>
    <col min="14593" max="14593" width="20.140625" style="2" customWidth="1"/>
    <col min="14594" max="14596" width="22" style="2" customWidth="1"/>
    <col min="14597" max="14597" width="16.85546875" style="2" bestFit="1" customWidth="1"/>
    <col min="14598" max="14842" width="9.140625" style="2"/>
    <col min="14843" max="14843" width="47.140625" style="2" customWidth="1"/>
    <col min="14844" max="14844" width="27.140625" style="2" customWidth="1"/>
    <col min="14845" max="14845" width="22.140625" style="2" customWidth="1"/>
    <col min="14846" max="14846" width="19" style="2" customWidth="1"/>
    <col min="14847" max="14847" width="21.42578125" style="2" customWidth="1"/>
    <col min="14848" max="14848" width="20.7109375" style="2" customWidth="1"/>
    <col min="14849" max="14849" width="20.140625" style="2" customWidth="1"/>
    <col min="14850" max="14852" width="22" style="2" customWidth="1"/>
    <col min="14853" max="14853" width="16.85546875" style="2" bestFit="1" customWidth="1"/>
    <col min="14854" max="15098" width="9.140625" style="2"/>
    <col min="15099" max="15099" width="47.140625" style="2" customWidth="1"/>
    <col min="15100" max="15100" width="27.140625" style="2" customWidth="1"/>
    <col min="15101" max="15101" width="22.140625" style="2" customWidth="1"/>
    <col min="15102" max="15102" width="19" style="2" customWidth="1"/>
    <col min="15103" max="15103" width="21.42578125" style="2" customWidth="1"/>
    <col min="15104" max="15104" width="20.7109375" style="2" customWidth="1"/>
    <col min="15105" max="15105" width="20.140625" style="2" customWidth="1"/>
    <col min="15106" max="15108" width="22" style="2" customWidth="1"/>
    <col min="15109" max="15109" width="16.85546875" style="2" bestFit="1" customWidth="1"/>
    <col min="15110" max="15354" width="9.140625" style="2"/>
    <col min="15355" max="15355" width="47.140625" style="2" customWidth="1"/>
    <col min="15356" max="15356" width="27.140625" style="2" customWidth="1"/>
    <col min="15357" max="15357" width="22.140625" style="2" customWidth="1"/>
    <col min="15358" max="15358" width="19" style="2" customWidth="1"/>
    <col min="15359" max="15359" width="21.42578125" style="2" customWidth="1"/>
    <col min="15360" max="15360" width="20.7109375" style="2" customWidth="1"/>
    <col min="15361" max="15361" width="20.140625" style="2" customWidth="1"/>
    <col min="15362" max="15364" width="22" style="2" customWidth="1"/>
    <col min="15365" max="15365" width="16.85546875" style="2" bestFit="1" customWidth="1"/>
    <col min="15366" max="15610" width="9.140625" style="2"/>
    <col min="15611" max="15611" width="47.140625" style="2" customWidth="1"/>
    <col min="15612" max="15612" width="27.140625" style="2" customWidth="1"/>
    <col min="15613" max="15613" width="22.140625" style="2" customWidth="1"/>
    <col min="15614" max="15614" width="19" style="2" customWidth="1"/>
    <col min="15615" max="15615" width="21.42578125" style="2" customWidth="1"/>
    <col min="15616" max="15616" width="20.7109375" style="2" customWidth="1"/>
    <col min="15617" max="15617" width="20.140625" style="2" customWidth="1"/>
    <col min="15618" max="15620" width="22" style="2" customWidth="1"/>
    <col min="15621" max="15621" width="16.85546875" style="2" bestFit="1" customWidth="1"/>
    <col min="15622" max="15866" width="9.140625" style="2"/>
    <col min="15867" max="15867" width="47.140625" style="2" customWidth="1"/>
    <col min="15868" max="15868" width="27.140625" style="2" customWidth="1"/>
    <col min="15869" max="15869" width="22.140625" style="2" customWidth="1"/>
    <col min="15870" max="15870" width="19" style="2" customWidth="1"/>
    <col min="15871" max="15871" width="21.42578125" style="2" customWidth="1"/>
    <col min="15872" max="15872" width="20.7109375" style="2" customWidth="1"/>
    <col min="15873" max="15873" width="20.140625" style="2" customWidth="1"/>
    <col min="15874" max="15876" width="22" style="2" customWidth="1"/>
    <col min="15877" max="15877" width="16.85546875" style="2" bestFit="1" customWidth="1"/>
    <col min="15878" max="16122" width="9.140625" style="2"/>
    <col min="16123" max="16123" width="47.140625" style="2" customWidth="1"/>
    <col min="16124" max="16124" width="27.140625" style="2" customWidth="1"/>
    <col min="16125" max="16125" width="22.140625" style="2" customWidth="1"/>
    <col min="16126" max="16126" width="19" style="2" customWidth="1"/>
    <col min="16127" max="16127" width="21.42578125" style="2" customWidth="1"/>
    <col min="16128" max="16128" width="20.7109375" style="2" customWidth="1"/>
    <col min="16129" max="16129" width="20.140625" style="2" customWidth="1"/>
    <col min="16130" max="16132" width="22" style="2" customWidth="1"/>
    <col min="16133" max="16133" width="16.85546875" style="2" bestFit="1" customWidth="1"/>
    <col min="16134" max="16384" width="9.140625" style="2"/>
  </cols>
  <sheetData>
    <row r="1" spans="1:4" ht="15.75" customHeight="1" x14ac:dyDescent="0.3">
      <c r="D1" s="51"/>
    </row>
    <row r="2" spans="1:4" ht="15.75" customHeight="1" x14ac:dyDescent="0.25">
      <c r="A2" s="67" t="s">
        <v>85</v>
      </c>
      <c r="B2" s="67"/>
      <c r="C2" s="67"/>
      <c r="D2" s="67"/>
    </row>
    <row r="3" spans="1:4" x14ac:dyDescent="0.25">
      <c r="D3" s="52" t="s">
        <v>0</v>
      </c>
    </row>
    <row r="4" spans="1:4" s="6" customFormat="1" ht="30.75" customHeight="1" x14ac:dyDescent="0.2">
      <c r="A4" s="54" t="s">
        <v>1</v>
      </c>
      <c r="B4" s="26" t="s">
        <v>54</v>
      </c>
      <c r="C4" s="54" t="s">
        <v>2</v>
      </c>
      <c r="D4" s="5" t="s">
        <v>5</v>
      </c>
    </row>
    <row r="5" spans="1:4" x14ac:dyDescent="0.25">
      <c r="A5" s="58" t="s">
        <v>49</v>
      </c>
      <c r="B5" s="59" t="s">
        <v>56</v>
      </c>
      <c r="C5" s="54" t="s">
        <v>12</v>
      </c>
      <c r="D5" s="18">
        <f>D6+D8+D7</f>
        <v>11345.900000000001</v>
      </c>
    </row>
    <row r="6" spans="1:4" x14ac:dyDescent="0.25">
      <c r="A6" s="58"/>
      <c r="B6" s="60"/>
      <c r="C6" s="54" t="s">
        <v>13</v>
      </c>
      <c r="D6" s="13">
        <f>D10</f>
        <v>50</v>
      </c>
    </row>
    <row r="7" spans="1:4" x14ac:dyDescent="0.25">
      <c r="A7" s="58"/>
      <c r="B7" s="60"/>
      <c r="C7" s="54" t="s">
        <v>14</v>
      </c>
      <c r="D7" s="13">
        <f>D11</f>
        <v>451.83798000000002</v>
      </c>
    </row>
    <row r="8" spans="1:4" ht="31.5" x14ac:dyDescent="0.25">
      <c r="A8" s="58"/>
      <c r="B8" s="60"/>
      <c r="C8" s="54" t="s">
        <v>15</v>
      </c>
      <c r="D8" s="13">
        <f>D12</f>
        <v>10844.062020000001</v>
      </c>
    </row>
    <row r="9" spans="1:4" x14ac:dyDescent="0.25">
      <c r="A9" s="53" t="s">
        <v>16</v>
      </c>
      <c r="B9" s="60"/>
      <c r="C9" s="54"/>
      <c r="D9" s="13"/>
    </row>
    <row r="10" spans="1:4" x14ac:dyDescent="0.25">
      <c r="A10" s="58" t="s">
        <v>50</v>
      </c>
      <c r="B10" s="60"/>
      <c r="C10" s="54" t="s">
        <v>13</v>
      </c>
      <c r="D10" s="13">
        <v>50</v>
      </c>
    </row>
    <row r="11" spans="1:4" x14ac:dyDescent="0.25">
      <c r="A11" s="58"/>
      <c r="B11" s="60"/>
      <c r="C11" s="54" t="s">
        <v>14</v>
      </c>
      <c r="D11" s="13">
        <v>451.83798000000002</v>
      </c>
    </row>
    <row r="12" spans="1:4" ht="68.25" customHeight="1" x14ac:dyDescent="0.25">
      <c r="A12" s="58"/>
      <c r="B12" s="60"/>
      <c r="C12" s="54" t="s">
        <v>15</v>
      </c>
      <c r="D12" s="13">
        <f>10844.1-0.03798</f>
        <v>10844.062020000001</v>
      </c>
    </row>
    <row r="13" spans="1:4" ht="15.75" customHeight="1" x14ac:dyDescent="0.25">
      <c r="A13" s="55" t="s">
        <v>51</v>
      </c>
      <c r="B13" s="60"/>
      <c r="C13" s="54" t="s">
        <v>13</v>
      </c>
      <c r="D13" s="13"/>
    </row>
    <row r="14" spans="1:4" x14ac:dyDescent="0.25">
      <c r="A14" s="56"/>
      <c r="B14" s="60"/>
      <c r="C14" s="54" t="s">
        <v>14</v>
      </c>
      <c r="D14" s="13"/>
    </row>
    <row r="15" spans="1:4" ht="57.75" customHeight="1" x14ac:dyDescent="0.25">
      <c r="A15" s="56"/>
      <c r="B15" s="60"/>
      <c r="C15" s="54" t="s">
        <v>15</v>
      </c>
      <c r="D15" s="13"/>
    </row>
    <row r="16" spans="1:4" x14ac:dyDescent="0.25">
      <c r="A16" s="53" t="s">
        <v>52</v>
      </c>
      <c r="B16" s="60"/>
      <c r="C16" s="54"/>
      <c r="D16" s="18">
        <f>D19+D18+D17</f>
        <v>11345.900000000001</v>
      </c>
    </row>
    <row r="17" spans="1:4" x14ac:dyDescent="0.25">
      <c r="A17" s="53" t="s">
        <v>16</v>
      </c>
      <c r="B17" s="60"/>
      <c r="C17" s="54" t="s">
        <v>13</v>
      </c>
      <c r="D17" s="13">
        <f>D6</f>
        <v>50</v>
      </c>
    </row>
    <row r="18" spans="1:4" x14ac:dyDescent="0.25">
      <c r="A18" s="53"/>
      <c r="B18" s="60"/>
      <c r="C18" s="54" t="s">
        <v>14</v>
      </c>
      <c r="D18" s="12">
        <v>451.83798000000002</v>
      </c>
    </row>
    <row r="19" spans="1:4" ht="31.5" x14ac:dyDescent="0.25">
      <c r="A19" s="53"/>
      <c r="B19" s="61"/>
      <c r="C19" s="54" t="s">
        <v>15</v>
      </c>
      <c r="D19" s="13">
        <f>D8</f>
        <v>10844.062020000001</v>
      </c>
    </row>
  </sheetData>
  <autoFilter ref="A4:C19"/>
  <mergeCells count="5">
    <mergeCell ref="A13:A15"/>
    <mergeCell ref="A2:D2"/>
    <mergeCell ref="A5:A8"/>
    <mergeCell ref="B5:B19"/>
    <mergeCell ref="A10:A12"/>
  </mergeCells>
  <pageMargins left="0.64" right="0.17" top="0.23" bottom="0.22" header="0.2" footer="0.21"/>
  <pageSetup paperSize="9" scale="64" fitToHeight="3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17"/>
  <sheetViews>
    <sheetView zoomScale="75"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B5" sqref="B5:B14"/>
    </sheetView>
  </sheetViews>
  <sheetFormatPr defaultRowHeight="15.75" x14ac:dyDescent="0.25"/>
  <cols>
    <col min="1" max="1" width="47.140625" style="1" customWidth="1"/>
    <col min="2" max="2" width="27.140625" style="25" customWidth="1"/>
    <col min="3" max="3" width="22.140625" style="2" customWidth="1"/>
    <col min="4" max="4" width="20.7109375" style="24" customWidth="1"/>
    <col min="5" max="5" width="20.140625" style="2" customWidth="1"/>
    <col min="6" max="8" width="22" style="2" customWidth="1"/>
    <col min="9" max="9" width="26.140625" style="2" customWidth="1"/>
    <col min="10" max="254" width="9.140625" style="2"/>
    <col min="255" max="255" width="47.140625" style="2" customWidth="1"/>
    <col min="256" max="256" width="27.140625" style="2" customWidth="1"/>
    <col min="257" max="257" width="22.140625" style="2" customWidth="1"/>
    <col min="258" max="258" width="19" style="2" customWidth="1"/>
    <col min="259" max="259" width="21.42578125" style="2" customWidth="1"/>
    <col min="260" max="260" width="20.7109375" style="2" customWidth="1"/>
    <col min="261" max="261" width="20.140625" style="2" customWidth="1"/>
    <col min="262" max="264" width="22" style="2" customWidth="1"/>
    <col min="265" max="265" width="16.85546875" style="2" bestFit="1" customWidth="1"/>
    <col min="266" max="510" width="9.140625" style="2"/>
    <col min="511" max="511" width="47.140625" style="2" customWidth="1"/>
    <col min="512" max="512" width="27.140625" style="2" customWidth="1"/>
    <col min="513" max="513" width="22.140625" style="2" customWidth="1"/>
    <col min="514" max="514" width="19" style="2" customWidth="1"/>
    <col min="515" max="515" width="21.42578125" style="2" customWidth="1"/>
    <col min="516" max="516" width="20.7109375" style="2" customWidth="1"/>
    <col min="517" max="517" width="20.140625" style="2" customWidth="1"/>
    <col min="518" max="520" width="22" style="2" customWidth="1"/>
    <col min="521" max="521" width="16.85546875" style="2" bestFit="1" customWidth="1"/>
    <col min="522" max="766" width="9.140625" style="2"/>
    <col min="767" max="767" width="47.140625" style="2" customWidth="1"/>
    <col min="768" max="768" width="27.140625" style="2" customWidth="1"/>
    <col min="769" max="769" width="22.140625" style="2" customWidth="1"/>
    <col min="770" max="770" width="19" style="2" customWidth="1"/>
    <col min="771" max="771" width="21.42578125" style="2" customWidth="1"/>
    <col min="772" max="772" width="20.7109375" style="2" customWidth="1"/>
    <col min="773" max="773" width="20.140625" style="2" customWidth="1"/>
    <col min="774" max="776" width="22" style="2" customWidth="1"/>
    <col min="777" max="777" width="16.85546875" style="2" bestFit="1" customWidth="1"/>
    <col min="778" max="1022" width="9.140625" style="2"/>
    <col min="1023" max="1023" width="47.140625" style="2" customWidth="1"/>
    <col min="1024" max="1024" width="27.140625" style="2" customWidth="1"/>
    <col min="1025" max="1025" width="22.140625" style="2" customWidth="1"/>
    <col min="1026" max="1026" width="19" style="2" customWidth="1"/>
    <col min="1027" max="1027" width="21.42578125" style="2" customWidth="1"/>
    <col min="1028" max="1028" width="20.7109375" style="2" customWidth="1"/>
    <col min="1029" max="1029" width="20.140625" style="2" customWidth="1"/>
    <col min="1030" max="1032" width="22" style="2" customWidth="1"/>
    <col min="1033" max="1033" width="16.85546875" style="2" bestFit="1" customWidth="1"/>
    <col min="1034" max="1278" width="9.140625" style="2"/>
    <col min="1279" max="1279" width="47.140625" style="2" customWidth="1"/>
    <col min="1280" max="1280" width="27.140625" style="2" customWidth="1"/>
    <col min="1281" max="1281" width="22.140625" style="2" customWidth="1"/>
    <col min="1282" max="1282" width="19" style="2" customWidth="1"/>
    <col min="1283" max="1283" width="21.42578125" style="2" customWidth="1"/>
    <col min="1284" max="1284" width="20.7109375" style="2" customWidth="1"/>
    <col min="1285" max="1285" width="20.140625" style="2" customWidth="1"/>
    <col min="1286" max="1288" width="22" style="2" customWidth="1"/>
    <col min="1289" max="1289" width="16.85546875" style="2" bestFit="1" customWidth="1"/>
    <col min="1290" max="1534" width="9.140625" style="2"/>
    <col min="1535" max="1535" width="47.140625" style="2" customWidth="1"/>
    <col min="1536" max="1536" width="27.140625" style="2" customWidth="1"/>
    <col min="1537" max="1537" width="22.140625" style="2" customWidth="1"/>
    <col min="1538" max="1538" width="19" style="2" customWidth="1"/>
    <col min="1539" max="1539" width="21.42578125" style="2" customWidth="1"/>
    <col min="1540" max="1540" width="20.7109375" style="2" customWidth="1"/>
    <col min="1541" max="1541" width="20.140625" style="2" customWidth="1"/>
    <col min="1542" max="1544" width="22" style="2" customWidth="1"/>
    <col min="1545" max="1545" width="16.85546875" style="2" bestFit="1" customWidth="1"/>
    <col min="1546" max="1790" width="9.140625" style="2"/>
    <col min="1791" max="1791" width="47.140625" style="2" customWidth="1"/>
    <col min="1792" max="1792" width="27.140625" style="2" customWidth="1"/>
    <col min="1793" max="1793" width="22.140625" style="2" customWidth="1"/>
    <col min="1794" max="1794" width="19" style="2" customWidth="1"/>
    <col min="1795" max="1795" width="21.42578125" style="2" customWidth="1"/>
    <col min="1796" max="1796" width="20.7109375" style="2" customWidth="1"/>
    <col min="1797" max="1797" width="20.140625" style="2" customWidth="1"/>
    <col min="1798" max="1800" width="22" style="2" customWidth="1"/>
    <col min="1801" max="1801" width="16.85546875" style="2" bestFit="1" customWidth="1"/>
    <col min="1802" max="2046" width="9.140625" style="2"/>
    <col min="2047" max="2047" width="47.140625" style="2" customWidth="1"/>
    <col min="2048" max="2048" width="27.140625" style="2" customWidth="1"/>
    <col min="2049" max="2049" width="22.140625" style="2" customWidth="1"/>
    <col min="2050" max="2050" width="19" style="2" customWidth="1"/>
    <col min="2051" max="2051" width="21.42578125" style="2" customWidth="1"/>
    <col min="2052" max="2052" width="20.7109375" style="2" customWidth="1"/>
    <col min="2053" max="2053" width="20.140625" style="2" customWidth="1"/>
    <col min="2054" max="2056" width="22" style="2" customWidth="1"/>
    <col min="2057" max="2057" width="16.85546875" style="2" bestFit="1" customWidth="1"/>
    <col min="2058" max="2302" width="9.140625" style="2"/>
    <col min="2303" max="2303" width="47.140625" style="2" customWidth="1"/>
    <col min="2304" max="2304" width="27.140625" style="2" customWidth="1"/>
    <col min="2305" max="2305" width="22.140625" style="2" customWidth="1"/>
    <col min="2306" max="2306" width="19" style="2" customWidth="1"/>
    <col min="2307" max="2307" width="21.42578125" style="2" customWidth="1"/>
    <col min="2308" max="2308" width="20.7109375" style="2" customWidth="1"/>
    <col min="2309" max="2309" width="20.140625" style="2" customWidth="1"/>
    <col min="2310" max="2312" width="22" style="2" customWidth="1"/>
    <col min="2313" max="2313" width="16.85546875" style="2" bestFit="1" customWidth="1"/>
    <col min="2314" max="2558" width="9.140625" style="2"/>
    <col min="2559" max="2559" width="47.140625" style="2" customWidth="1"/>
    <col min="2560" max="2560" width="27.140625" style="2" customWidth="1"/>
    <col min="2561" max="2561" width="22.140625" style="2" customWidth="1"/>
    <col min="2562" max="2562" width="19" style="2" customWidth="1"/>
    <col min="2563" max="2563" width="21.42578125" style="2" customWidth="1"/>
    <col min="2564" max="2564" width="20.7109375" style="2" customWidth="1"/>
    <col min="2565" max="2565" width="20.140625" style="2" customWidth="1"/>
    <col min="2566" max="2568" width="22" style="2" customWidth="1"/>
    <col min="2569" max="2569" width="16.85546875" style="2" bestFit="1" customWidth="1"/>
    <col min="2570" max="2814" width="9.140625" style="2"/>
    <col min="2815" max="2815" width="47.140625" style="2" customWidth="1"/>
    <col min="2816" max="2816" width="27.140625" style="2" customWidth="1"/>
    <col min="2817" max="2817" width="22.140625" style="2" customWidth="1"/>
    <col min="2818" max="2818" width="19" style="2" customWidth="1"/>
    <col min="2819" max="2819" width="21.42578125" style="2" customWidth="1"/>
    <col min="2820" max="2820" width="20.7109375" style="2" customWidth="1"/>
    <col min="2821" max="2821" width="20.140625" style="2" customWidth="1"/>
    <col min="2822" max="2824" width="22" style="2" customWidth="1"/>
    <col min="2825" max="2825" width="16.85546875" style="2" bestFit="1" customWidth="1"/>
    <col min="2826" max="3070" width="9.140625" style="2"/>
    <col min="3071" max="3071" width="47.140625" style="2" customWidth="1"/>
    <col min="3072" max="3072" width="27.140625" style="2" customWidth="1"/>
    <col min="3073" max="3073" width="22.140625" style="2" customWidth="1"/>
    <col min="3074" max="3074" width="19" style="2" customWidth="1"/>
    <col min="3075" max="3075" width="21.42578125" style="2" customWidth="1"/>
    <col min="3076" max="3076" width="20.7109375" style="2" customWidth="1"/>
    <col min="3077" max="3077" width="20.140625" style="2" customWidth="1"/>
    <col min="3078" max="3080" width="22" style="2" customWidth="1"/>
    <col min="3081" max="3081" width="16.85546875" style="2" bestFit="1" customWidth="1"/>
    <col min="3082" max="3326" width="9.140625" style="2"/>
    <col min="3327" max="3327" width="47.140625" style="2" customWidth="1"/>
    <col min="3328" max="3328" width="27.140625" style="2" customWidth="1"/>
    <col min="3329" max="3329" width="22.140625" style="2" customWidth="1"/>
    <col min="3330" max="3330" width="19" style="2" customWidth="1"/>
    <col min="3331" max="3331" width="21.42578125" style="2" customWidth="1"/>
    <col min="3332" max="3332" width="20.7109375" style="2" customWidth="1"/>
    <col min="3333" max="3333" width="20.140625" style="2" customWidth="1"/>
    <col min="3334" max="3336" width="22" style="2" customWidth="1"/>
    <col min="3337" max="3337" width="16.85546875" style="2" bestFit="1" customWidth="1"/>
    <col min="3338" max="3582" width="9.140625" style="2"/>
    <col min="3583" max="3583" width="47.140625" style="2" customWidth="1"/>
    <col min="3584" max="3584" width="27.140625" style="2" customWidth="1"/>
    <col min="3585" max="3585" width="22.140625" style="2" customWidth="1"/>
    <col min="3586" max="3586" width="19" style="2" customWidth="1"/>
    <col min="3587" max="3587" width="21.42578125" style="2" customWidth="1"/>
    <col min="3588" max="3588" width="20.7109375" style="2" customWidth="1"/>
    <col min="3589" max="3589" width="20.140625" style="2" customWidth="1"/>
    <col min="3590" max="3592" width="22" style="2" customWidth="1"/>
    <col min="3593" max="3593" width="16.85546875" style="2" bestFit="1" customWidth="1"/>
    <col min="3594" max="3838" width="9.140625" style="2"/>
    <col min="3839" max="3839" width="47.140625" style="2" customWidth="1"/>
    <col min="3840" max="3840" width="27.140625" style="2" customWidth="1"/>
    <col min="3841" max="3841" width="22.140625" style="2" customWidth="1"/>
    <col min="3842" max="3842" width="19" style="2" customWidth="1"/>
    <col min="3843" max="3843" width="21.42578125" style="2" customWidth="1"/>
    <col min="3844" max="3844" width="20.7109375" style="2" customWidth="1"/>
    <col min="3845" max="3845" width="20.140625" style="2" customWidth="1"/>
    <col min="3846" max="3848" width="22" style="2" customWidth="1"/>
    <col min="3849" max="3849" width="16.85546875" style="2" bestFit="1" customWidth="1"/>
    <col min="3850" max="4094" width="9.140625" style="2"/>
    <col min="4095" max="4095" width="47.140625" style="2" customWidth="1"/>
    <col min="4096" max="4096" width="27.140625" style="2" customWidth="1"/>
    <col min="4097" max="4097" width="22.140625" style="2" customWidth="1"/>
    <col min="4098" max="4098" width="19" style="2" customWidth="1"/>
    <col min="4099" max="4099" width="21.42578125" style="2" customWidth="1"/>
    <col min="4100" max="4100" width="20.7109375" style="2" customWidth="1"/>
    <col min="4101" max="4101" width="20.140625" style="2" customWidth="1"/>
    <col min="4102" max="4104" width="22" style="2" customWidth="1"/>
    <col min="4105" max="4105" width="16.85546875" style="2" bestFit="1" customWidth="1"/>
    <col min="4106" max="4350" width="9.140625" style="2"/>
    <col min="4351" max="4351" width="47.140625" style="2" customWidth="1"/>
    <col min="4352" max="4352" width="27.140625" style="2" customWidth="1"/>
    <col min="4353" max="4353" width="22.140625" style="2" customWidth="1"/>
    <col min="4354" max="4354" width="19" style="2" customWidth="1"/>
    <col min="4355" max="4355" width="21.42578125" style="2" customWidth="1"/>
    <col min="4356" max="4356" width="20.7109375" style="2" customWidth="1"/>
    <col min="4357" max="4357" width="20.140625" style="2" customWidth="1"/>
    <col min="4358" max="4360" width="22" style="2" customWidth="1"/>
    <col min="4361" max="4361" width="16.85546875" style="2" bestFit="1" customWidth="1"/>
    <col min="4362" max="4606" width="9.140625" style="2"/>
    <col min="4607" max="4607" width="47.140625" style="2" customWidth="1"/>
    <col min="4608" max="4608" width="27.140625" style="2" customWidth="1"/>
    <col min="4609" max="4609" width="22.140625" style="2" customWidth="1"/>
    <col min="4610" max="4610" width="19" style="2" customWidth="1"/>
    <col min="4611" max="4611" width="21.42578125" style="2" customWidth="1"/>
    <col min="4612" max="4612" width="20.7109375" style="2" customWidth="1"/>
    <col min="4613" max="4613" width="20.140625" style="2" customWidth="1"/>
    <col min="4614" max="4616" width="22" style="2" customWidth="1"/>
    <col min="4617" max="4617" width="16.85546875" style="2" bestFit="1" customWidth="1"/>
    <col min="4618" max="4862" width="9.140625" style="2"/>
    <col min="4863" max="4863" width="47.140625" style="2" customWidth="1"/>
    <col min="4864" max="4864" width="27.140625" style="2" customWidth="1"/>
    <col min="4865" max="4865" width="22.140625" style="2" customWidth="1"/>
    <col min="4866" max="4866" width="19" style="2" customWidth="1"/>
    <col min="4867" max="4867" width="21.42578125" style="2" customWidth="1"/>
    <col min="4868" max="4868" width="20.7109375" style="2" customWidth="1"/>
    <col min="4869" max="4869" width="20.140625" style="2" customWidth="1"/>
    <col min="4870" max="4872" width="22" style="2" customWidth="1"/>
    <col min="4873" max="4873" width="16.85546875" style="2" bestFit="1" customWidth="1"/>
    <col min="4874" max="5118" width="9.140625" style="2"/>
    <col min="5119" max="5119" width="47.140625" style="2" customWidth="1"/>
    <col min="5120" max="5120" width="27.140625" style="2" customWidth="1"/>
    <col min="5121" max="5121" width="22.140625" style="2" customWidth="1"/>
    <col min="5122" max="5122" width="19" style="2" customWidth="1"/>
    <col min="5123" max="5123" width="21.42578125" style="2" customWidth="1"/>
    <col min="5124" max="5124" width="20.7109375" style="2" customWidth="1"/>
    <col min="5125" max="5125" width="20.140625" style="2" customWidth="1"/>
    <col min="5126" max="5128" width="22" style="2" customWidth="1"/>
    <col min="5129" max="5129" width="16.85546875" style="2" bestFit="1" customWidth="1"/>
    <col min="5130" max="5374" width="9.140625" style="2"/>
    <col min="5375" max="5375" width="47.140625" style="2" customWidth="1"/>
    <col min="5376" max="5376" width="27.140625" style="2" customWidth="1"/>
    <col min="5377" max="5377" width="22.140625" style="2" customWidth="1"/>
    <col min="5378" max="5378" width="19" style="2" customWidth="1"/>
    <col min="5379" max="5379" width="21.42578125" style="2" customWidth="1"/>
    <col min="5380" max="5380" width="20.7109375" style="2" customWidth="1"/>
    <col min="5381" max="5381" width="20.140625" style="2" customWidth="1"/>
    <col min="5382" max="5384" width="22" style="2" customWidth="1"/>
    <col min="5385" max="5385" width="16.85546875" style="2" bestFit="1" customWidth="1"/>
    <col min="5386" max="5630" width="9.140625" style="2"/>
    <col min="5631" max="5631" width="47.140625" style="2" customWidth="1"/>
    <col min="5632" max="5632" width="27.140625" style="2" customWidth="1"/>
    <col min="5633" max="5633" width="22.140625" style="2" customWidth="1"/>
    <col min="5634" max="5634" width="19" style="2" customWidth="1"/>
    <col min="5635" max="5635" width="21.42578125" style="2" customWidth="1"/>
    <col min="5636" max="5636" width="20.7109375" style="2" customWidth="1"/>
    <col min="5637" max="5637" width="20.140625" style="2" customWidth="1"/>
    <col min="5638" max="5640" width="22" style="2" customWidth="1"/>
    <col min="5641" max="5641" width="16.85546875" style="2" bestFit="1" customWidth="1"/>
    <col min="5642" max="5886" width="9.140625" style="2"/>
    <col min="5887" max="5887" width="47.140625" style="2" customWidth="1"/>
    <col min="5888" max="5888" width="27.140625" style="2" customWidth="1"/>
    <col min="5889" max="5889" width="22.140625" style="2" customWidth="1"/>
    <col min="5890" max="5890" width="19" style="2" customWidth="1"/>
    <col min="5891" max="5891" width="21.42578125" style="2" customWidth="1"/>
    <col min="5892" max="5892" width="20.7109375" style="2" customWidth="1"/>
    <col min="5893" max="5893" width="20.140625" style="2" customWidth="1"/>
    <col min="5894" max="5896" width="22" style="2" customWidth="1"/>
    <col min="5897" max="5897" width="16.85546875" style="2" bestFit="1" customWidth="1"/>
    <col min="5898" max="6142" width="9.140625" style="2"/>
    <col min="6143" max="6143" width="47.140625" style="2" customWidth="1"/>
    <col min="6144" max="6144" width="27.140625" style="2" customWidth="1"/>
    <col min="6145" max="6145" width="22.140625" style="2" customWidth="1"/>
    <col min="6146" max="6146" width="19" style="2" customWidth="1"/>
    <col min="6147" max="6147" width="21.42578125" style="2" customWidth="1"/>
    <col min="6148" max="6148" width="20.7109375" style="2" customWidth="1"/>
    <col min="6149" max="6149" width="20.140625" style="2" customWidth="1"/>
    <col min="6150" max="6152" width="22" style="2" customWidth="1"/>
    <col min="6153" max="6153" width="16.85546875" style="2" bestFit="1" customWidth="1"/>
    <col min="6154" max="6398" width="9.140625" style="2"/>
    <col min="6399" max="6399" width="47.140625" style="2" customWidth="1"/>
    <col min="6400" max="6400" width="27.140625" style="2" customWidth="1"/>
    <col min="6401" max="6401" width="22.140625" style="2" customWidth="1"/>
    <col min="6402" max="6402" width="19" style="2" customWidth="1"/>
    <col min="6403" max="6403" width="21.42578125" style="2" customWidth="1"/>
    <col min="6404" max="6404" width="20.7109375" style="2" customWidth="1"/>
    <col min="6405" max="6405" width="20.140625" style="2" customWidth="1"/>
    <col min="6406" max="6408" width="22" style="2" customWidth="1"/>
    <col min="6409" max="6409" width="16.85546875" style="2" bestFit="1" customWidth="1"/>
    <col min="6410" max="6654" width="9.140625" style="2"/>
    <col min="6655" max="6655" width="47.140625" style="2" customWidth="1"/>
    <col min="6656" max="6656" width="27.140625" style="2" customWidth="1"/>
    <col min="6657" max="6657" width="22.140625" style="2" customWidth="1"/>
    <col min="6658" max="6658" width="19" style="2" customWidth="1"/>
    <col min="6659" max="6659" width="21.42578125" style="2" customWidth="1"/>
    <col min="6660" max="6660" width="20.7109375" style="2" customWidth="1"/>
    <col min="6661" max="6661" width="20.140625" style="2" customWidth="1"/>
    <col min="6662" max="6664" width="22" style="2" customWidth="1"/>
    <col min="6665" max="6665" width="16.85546875" style="2" bestFit="1" customWidth="1"/>
    <col min="6666" max="6910" width="9.140625" style="2"/>
    <col min="6911" max="6911" width="47.140625" style="2" customWidth="1"/>
    <col min="6912" max="6912" width="27.140625" style="2" customWidth="1"/>
    <col min="6913" max="6913" width="22.140625" style="2" customWidth="1"/>
    <col min="6914" max="6914" width="19" style="2" customWidth="1"/>
    <col min="6915" max="6915" width="21.42578125" style="2" customWidth="1"/>
    <col min="6916" max="6916" width="20.7109375" style="2" customWidth="1"/>
    <col min="6917" max="6917" width="20.140625" style="2" customWidth="1"/>
    <col min="6918" max="6920" width="22" style="2" customWidth="1"/>
    <col min="6921" max="6921" width="16.85546875" style="2" bestFit="1" customWidth="1"/>
    <col min="6922" max="7166" width="9.140625" style="2"/>
    <col min="7167" max="7167" width="47.140625" style="2" customWidth="1"/>
    <col min="7168" max="7168" width="27.140625" style="2" customWidth="1"/>
    <col min="7169" max="7169" width="22.140625" style="2" customWidth="1"/>
    <col min="7170" max="7170" width="19" style="2" customWidth="1"/>
    <col min="7171" max="7171" width="21.42578125" style="2" customWidth="1"/>
    <col min="7172" max="7172" width="20.7109375" style="2" customWidth="1"/>
    <col min="7173" max="7173" width="20.140625" style="2" customWidth="1"/>
    <col min="7174" max="7176" width="22" style="2" customWidth="1"/>
    <col min="7177" max="7177" width="16.85546875" style="2" bestFit="1" customWidth="1"/>
    <col min="7178" max="7422" width="9.140625" style="2"/>
    <col min="7423" max="7423" width="47.140625" style="2" customWidth="1"/>
    <col min="7424" max="7424" width="27.140625" style="2" customWidth="1"/>
    <col min="7425" max="7425" width="22.140625" style="2" customWidth="1"/>
    <col min="7426" max="7426" width="19" style="2" customWidth="1"/>
    <col min="7427" max="7427" width="21.42578125" style="2" customWidth="1"/>
    <col min="7428" max="7428" width="20.7109375" style="2" customWidth="1"/>
    <col min="7429" max="7429" width="20.140625" style="2" customWidth="1"/>
    <col min="7430" max="7432" width="22" style="2" customWidth="1"/>
    <col min="7433" max="7433" width="16.85546875" style="2" bestFit="1" customWidth="1"/>
    <col min="7434" max="7678" width="9.140625" style="2"/>
    <col min="7679" max="7679" width="47.140625" style="2" customWidth="1"/>
    <col min="7680" max="7680" width="27.140625" style="2" customWidth="1"/>
    <col min="7681" max="7681" width="22.140625" style="2" customWidth="1"/>
    <col min="7682" max="7682" width="19" style="2" customWidth="1"/>
    <col min="7683" max="7683" width="21.42578125" style="2" customWidth="1"/>
    <col min="7684" max="7684" width="20.7109375" style="2" customWidth="1"/>
    <col min="7685" max="7685" width="20.140625" style="2" customWidth="1"/>
    <col min="7686" max="7688" width="22" style="2" customWidth="1"/>
    <col min="7689" max="7689" width="16.85546875" style="2" bestFit="1" customWidth="1"/>
    <col min="7690" max="7934" width="9.140625" style="2"/>
    <col min="7935" max="7935" width="47.140625" style="2" customWidth="1"/>
    <col min="7936" max="7936" width="27.140625" style="2" customWidth="1"/>
    <col min="7937" max="7937" width="22.140625" style="2" customWidth="1"/>
    <col min="7938" max="7938" width="19" style="2" customWidth="1"/>
    <col min="7939" max="7939" width="21.42578125" style="2" customWidth="1"/>
    <col min="7940" max="7940" width="20.7109375" style="2" customWidth="1"/>
    <col min="7941" max="7941" width="20.140625" style="2" customWidth="1"/>
    <col min="7942" max="7944" width="22" style="2" customWidth="1"/>
    <col min="7945" max="7945" width="16.85546875" style="2" bestFit="1" customWidth="1"/>
    <col min="7946" max="8190" width="9.140625" style="2"/>
    <col min="8191" max="8191" width="47.140625" style="2" customWidth="1"/>
    <col min="8192" max="8192" width="27.140625" style="2" customWidth="1"/>
    <col min="8193" max="8193" width="22.140625" style="2" customWidth="1"/>
    <col min="8194" max="8194" width="19" style="2" customWidth="1"/>
    <col min="8195" max="8195" width="21.42578125" style="2" customWidth="1"/>
    <col min="8196" max="8196" width="20.7109375" style="2" customWidth="1"/>
    <col min="8197" max="8197" width="20.140625" style="2" customWidth="1"/>
    <col min="8198" max="8200" width="22" style="2" customWidth="1"/>
    <col min="8201" max="8201" width="16.85546875" style="2" bestFit="1" customWidth="1"/>
    <col min="8202" max="8446" width="9.140625" style="2"/>
    <col min="8447" max="8447" width="47.140625" style="2" customWidth="1"/>
    <col min="8448" max="8448" width="27.140625" style="2" customWidth="1"/>
    <col min="8449" max="8449" width="22.140625" style="2" customWidth="1"/>
    <col min="8450" max="8450" width="19" style="2" customWidth="1"/>
    <col min="8451" max="8451" width="21.42578125" style="2" customWidth="1"/>
    <col min="8452" max="8452" width="20.7109375" style="2" customWidth="1"/>
    <col min="8453" max="8453" width="20.140625" style="2" customWidth="1"/>
    <col min="8454" max="8456" width="22" style="2" customWidth="1"/>
    <col min="8457" max="8457" width="16.85546875" style="2" bestFit="1" customWidth="1"/>
    <col min="8458" max="8702" width="9.140625" style="2"/>
    <col min="8703" max="8703" width="47.140625" style="2" customWidth="1"/>
    <col min="8704" max="8704" width="27.140625" style="2" customWidth="1"/>
    <col min="8705" max="8705" width="22.140625" style="2" customWidth="1"/>
    <col min="8706" max="8706" width="19" style="2" customWidth="1"/>
    <col min="8707" max="8707" width="21.42578125" style="2" customWidth="1"/>
    <col min="8708" max="8708" width="20.7109375" style="2" customWidth="1"/>
    <col min="8709" max="8709" width="20.140625" style="2" customWidth="1"/>
    <col min="8710" max="8712" width="22" style="2" customWidth="1"/>
    <col min="8713" max="8713" width="16.85546875" style="2" bestFit="1" customWidth="1"/>
    <col min="8714" max="8958" width="9.140625" style="2"/>
    <col min="8959" max="8959" width="47.140625" style="2" customWidth="1"/>
    <col min="8960" max="8960" width="27.140625" style="2" customWidth="1"/>
    <col min="8961" max="8961" width="22.140625" style="2" customWidth="1"/>
    <col min="8962" max="8962" width="19" style="2" customWidth="1"/>
    <col min="8963" max="8963" width="21.42578125" style="2" customWidth="1"/>
    <col min="8964" max="8964" width="20.7109375" style="2" customWidth="1"/>
    <col min="8965" max="8965" width="20.140625" style="2" customWidth="1"/>
    <col min="8966" max="8968" width="22" style="2" customWidth="1"/>
    <col min="8969" max="8969" width="16.85546875" style="2" bestFit="1" customWidth="1"/>
    <col min="8970" max="9214" width="9.140625" style="2"/>
    <col min="9215" max="9215" width="47.140625" style="2" customWidth="1"/>
    <col min="9216" max="9216" width="27.140625" style="2" customWidth="1"/>
    <col min="9217" max="9217" width="22.140625" style="2" customWidth="1"/>
    <col min="9218" max="9218" width="19" style="2" customWidth="1"/>
    <col min="9219" max="9219" width="21.42578125" style="2" customWidth="1"/>
    <col min="9220" max="9220" width="20.7109375" style="2" customWidth="1"/>
    <col min="9221" max="9221" width="20.140625" style="2" customWidth="1"/>
    <col min="9222" max="9224" width="22" style="2" customWidth="1"/>
    <col min="9225" max="9225" width="16.85546875" style="2" bestFit="1" customWidth="1"/>
    <col min="9226" max="9470" width="9.140625" style="2"/>
    <col min="9471" max="9471" width="47.140625" style="2" customWidth="1"/>
    <col min="9472" max="9472" width="27.140625" style="2" customWidth="1"/>
    <col min="9473" max="9473" width="22.140625" style="2" customWidth="1"/>
    <col min="9474" max="9474" width="19" style="2" customWidth="1"/>
    <col min="9475" max="9475" width="21.42578125" style="2" customWidth="1"/>
    <col min="9476" max="9476" width="20.7109375" style="2" customWidth="1"/>
    <col min="9477" max="9477" width="20.140625" style="2" customWidth="1"/>
    <col min="9478" max="9480" width="22" style="2" customWidth="1"/>
    <col min="9481" max="9481" width="16.85546875" style="2" bestFit="1" customWidth="1"/>
    <col min="9482" max="9726" width="9.140625" style="2"/>
    <col min="9727" max="9727" width="47.140625" style="2" customWidth="1"/>
    <col min="9728" max="9728" width="27.140625" style="2" customWidth="1"/>
    <col min="9729" max="9729" width="22.140625" style="2" customWidth="1"/>
    <col min="9730" max="9730" width="19" style="2" customWidth="1"/>
    <col min="9731" max="9731" width="21.42578125" style="2" customWidth="1"/>
    <col min="9732" max="9732" width="20.7109375" style="2" customWidth="1"/>
    <col min="9733" max="9733" width="20.140625" style="2" customWidth="1"/>
    <col min="9734" max="9736" width="22" style="2" customWidth="1"/>
    <col min="9737" max="9737" width="16.85546875" style="2" bestFit="1" customWidth="1"/>
    <col min="9738" max="9982" width="9.140625" style="2"/>
    <col min="9983" max="9983" width="47.140625" style="2" customWidth="1"/>
    <col min="9984" max="9984" width="27.140625" style="2" customWidth="1"/>
    <col min="9985" max="9985" width="22.140625" style="2" customWidth="1"/>
    <col min="9986" max="9986" width="19" style="2" customWidth="1"/>
    <col min="9987" max="9987" width="21.42578125" style="2" customWidth="1"/>
    <col min="9988" max="9988" width="20.7109375" style="2" customWidth="1"/>
    <col min="9989" max="9989" width="20.140625" style="2" customWidth="1"/>
    <col min="9990" max="9992" width="22" style="2" customWidth="1"/>
    <col min="9993" max="9993" width="16.85546875" style="2" bestFit="1" customWidth="1"/>
    <col min="9994" max="10238" width="9.140625" style="2"/>
    <col min="10239" max="10239" width="47.140625" style="2" customWidth="1"/>
    <col min="10240" max="10240" width="27.140625" style="2" customWidth="1"/>
    <col min="10241" max="10241" width="22.140625" style="2" customWidth="1"/>
    <col min="10242" max="10242" width="19" style="2" customWidth="1"/>
    <col min="10243" max="10243" width="21.42578125" style="2" customWidth="1"/>
    <col min="10244" max="10244" width="20.7109375" style="2" customWidth="1"/>
    <col min="10245" max="10245" width="20.140625" style="2" customWidth="1"/>
    <col min="10246" max="10248" width="22" style="2" customWidth="1"/>
    <col min="10249" max="10249" width="16.85546875" style="2" bestFit="1" customWidth="1"/>
    <col min="10250" max="10494" width="9.140625" style="2"/>
    <col min="10495" max="10495" width="47.140625" style="2" customWidth="1"/>
    <col min="10496" max="10496" width="27.140625" style="2" customWidth="1"/>
    <col min="10497" max="10497" width="22.140625" style="2" customWidth="1"/>
    <col min="10498" max="10498" width="19" style="2" customWidth="1"/>
    <col min="10499" max="10499" width="21.42578125" style="2" customWidth="1"/>
    <col min="10500" max="10500" width="20.7109375" style="2" customWidth="1"/>
    <col min="10501" max="10501" width="20.140625" style="2" customWidth="1"/>
    <col min="10502" max="10504" width="22" style="2" customWidth="1"/>
    <col min="10505" max="10505" width="16.85546875" style="2" bestFit="1" customWidth="1"/>
    <col min="10506" max="10750" width="9.140625" style="2"/>
    <col min="10751" max="10751" width="47.140625" style="2" customWidth="1"/>
    <col min="10752" max="10752" width="27.140625" style="2" customWidth="1"/>
    <col min="10753" max="10753" width="22.140625" style="2" customWidth="1"/>
    <col min="10754" max="10754" width="19" style="2" customWidth="1"/>
    <col min="10755" max="10755" width="21.42578125" style="2" customWidth="1"/>
    <col min="10756" max="10756" width="20.7109375" style="2" customWidth="1"/>
    <col min="10757" max="10757" width="20.140625" style="2" customWidth="1"/>
    <col min="10758" max="10760" width="22" style="2" customWidth="1"/>
    <col min="10761" max="10761" width="16.85546875" style="2" bestFit="1" customWidth="1"/>
    <col min="10762" max="11006" width="9.140625" style="2"/>
    <col min="11007" max="11007" width="47.140625" style="2" customWidth="1"/>
    <col min="11008" max="11008" width="27.140625" style="2" customWidth="1"/>
    <col min="11009" max="11009" width="22.140625" style="2" customWidth="1"/>
    <col min="11010" max="11010" width="19" style="2" customWidth="1"/>
    <col min="11011" max="11011" width="21.42578125" style="2" customWidth="1"/>
    <col min="11012" max="11012" width="20.7109375" style="2" customWidth="1"/>
    <col min="11013" max="11013" width="20.140625" style="2" customWidth="1"/>
    <col min="11014" max="11016" width="22" style="2" customWidth="1"/>
    <col min="11017" max="11017" width="16.85546875" style="2" bestFit="1" customWidth="1"/>
    <col min="11018" max="11262" width="9.140625" style="2"/>
    <col min="11263" max="11263" width="47.140625" style="2" customWidth="1"/>
    <col min="11264" max="11264" width="27.140625" style="2" customWidth="1"/>
    <col min="11265" max="11265" width="22.140625" style="2" customWidth="1"/>
    <col min="11266" max="11266" width="19" style="2" customWidth="1"/>
    <col min="11267" max="11267" width="21.42578125" style="2" customWidth="1"/>
    <col min="11268" max="11268" width="20.7109375" style="2" customWidth="1"/>
    <col min="11269" max="11269" width="20.140625" style="2" customWidth="1"/>
    <col min="11270" max="11272" width="22" style="2" customWidth="1"/>
    <col min="11273" max="11273" width="16.85546875" style="2" bestFit="1" customWidth="1"/>
    <col min="11274" max="11518" width="9.140625" style="2"/>
    <col min="11519" max="11519" width="47.140625" style="2" customWidth="1"/>
    <col min="11520" max="11520" width="27.140625" style="2" customWidth="1"/>
    <col min="11521" max="11521" width="22.140625" style="2" customWidth="1"/>
    <col min="11522" max="11522" width="19" style="2" customWidth="1"/>
    <col min="11523" max="11523" width="21.42578125" style="2" customWidth="1"/>
    <col min="11524" max="11524" width="20.7109375" style="2" customWidth="1"/>
    <col min="11525" max="11525" width="20.140625" style="2" customWidth="1"/>
    <col min="11526" max="11528" width="22" style="2" customWidth="1"/>
    <col min="11529" max="11529" width="16.85546875" style="2" bestFit="1" customWidth="1"/>
    <col min="11530" max="11774" width="9.140625" style="2"/>
    <col min="11775" max="11775" width="47.140625" style="2" customWidth="1"/>
    <col min="11776" max="11776" width="27.140625" style="2" customWidth="1"/>
    <col min="11777" max="11777" width="22.140625" style="2" customWidth="1"/>
    <col min="11778" max="11778" width="19" style="2" customWidth="1"/>
    <col min="11779" max="11779" width="21.42578125" style="2" customWidth="1"/>
    <col min="11780" max="11780" width="20.7109375" style="2" customWidth="1"/>
    <col min="11781" max="11781" width="20.140625" style="2" customWidth="1"/>
    <col min="11782" max="11784" width="22" style="2" customWidth="1"/>
    <col min="11785" max="11785" width="16.85546875" style="2" bestFit="1" customWidth="1"/>
    <col min="11786" max="12030" width="9.140625" style="2"/>
    <col min="12031" max="12031" width="47.140625" style="2" customWidth="1"/>
    <col min="12032" max="12032" width="27.140625" style="2" customWidth="1"/>
    <col min="12033" max="12033" width="22.140625" style="2" customWidth="1"/>
    <col min="12034" max="12034" width="19" style="2" customWidth="1"/>
    <col min="12035" max="12035" width="21.42578125" style="2" customWidth="1"/>
    <col min="12036" max="12036" width="20.7109375" style="2" customWidth="1"/>
    <col min="12037" max="12037" width="20.140625" style="2" customWidth="1"/>
    <col min="12038" max="12040" width="22" style="2" customWidth="1"/>
    <col min="12041" max="12041" width="16.85546875" style="2" bestFit="1" customWidth="1"/>
    <col min="12042" max="12286" width="9.140625" style="2"/>
    <col min="12287" max="12287" width="47.140625" style="2" customWidth="1"/>
    <col min="12288" max="12288" width="27.140625" style="2" customWidth="1"/>
    <col min="12289" max="12289" width="22.140625" style="2" customWidth="1"/>
    <col min="12290" max="12290" width="19" style="2" customWidth="1"/>
    <col min="12291" max="12291" width="21.42578125" style="2" customWidth="1"/>
    <col min="12292" max="12292" width="20.7109375" style="2" customWidth="1"/>
    <col min="12293" max="12293" width="20.140625" style="2" customWidth="1"/>
    <col min="12294" max="12296" width="22" style="2" customWidth="1"/>
    <col min="12297" max="12297" width="16.85546875" style="2" bestFit="1" customWidth="1"/>
    <col min="12298" max="12542" width="9.140625" style="2"/>
    <col min="12543" max="12543" width="47.140625" style="2" customWidth="1"/>
    <col min="12544" max="12544" width="27.140625" style="2" customWidth="1"/>
    <col min="12545" max="12545" width="22.140625" style="2" customWidth="1"/>
    <col min="12546" max="12546" width="19" style="2" customWidth="1"/>
    <col min="12547" max="12547" width="21.42578125" style="2" customWidth="1"/>
    <col min="12548" max="12548" width="20.7109375" style="2" customWidth="1"/>
    <col min="12549" max="12549" width="20.140625" style="2" customWidth="1"/>
    <col min="12550" max="12552" width="22" style="2" customWidth="1"/>
    <col min="12553" max="12553" width="16.85546875" style="2" bestFit="1" customWidth="1"/>
    <col min="12554" max="12798" width="9.140625" style="2"/>
    <col min="12799" max="12799" width="47.140625" style="2" customWidth="1"/>
    <col min="12800" max="12800" width="27.140625" style="2" customWidth="1"/>
    <col min="12801" max="12801" width="22.140625" style="2" customWidth="1"/>
    <col min="12802" max="12802" width="19" style="2" customWidth="1"/>
    <col min="12803" max="12803" width="21.42578125" style="2" customWidth="1"/>
    <col min="12804" max="12804" width="20.7109375" style="2" customWidth="1"/>
    <col min="12805" max="12805" width="20.140625" style="2" customWidth="1"/>
    <col min="12806" max="12808" width="22" style="2" customWidth="1"/>
    <col min="12809" max="12809" width="16.85546875" style="2" bestFit="1" customWidth="1"/>
    <col min="12810" max="13054" width="9.140625" style="2"/>
    <col min="13055" max="13055" width="47.140625" style="2" customWidth="1"/>
    <col min="13056" max="13056" width="27.140625" style="2" customWidth="1"/>
    <col min="13057" max="13057" width="22.140625" style="2" customWidth="1"/>
    <col min="13058" max="13058" width="19" style="2" customWidth="1"/>
    <col min="13059" max="13059" width="21.42578125" style="2" customWidth="1"/>
    <col min="13060" max="13060" width="20.7109375" style="2" customWidth="1"/>
    <col min="13061" max="13061" width="20.140625" style="2" customWidth="1"/>
    <col min="13062" max="13064" width="22" style="2" customWidth="1"/>
    <col min="13065" max="13065" width="16.85546875" style="2" bestFit="1" customWidth="1"/>
    <col min="13066" max="13310" width="9.140625" style="2"/>
    <col min="13311" max="13311" width="47.140625" style="2" customWidth="1"/>
    <col min="13312" max="13312" width="27.140625" style="2" customWidth="1"/>
    <col min="13313" max="13313" width="22.140625" style="2" customWidth="1"/>
    <col min="13314" max="13314" width="19" style="2" customWidth="1"/>
    <col min="13315" max="13315" width="21.42578125" style="2" customWidth="1"/>
    <col min="13316" max="13316" width="20.7109375" style="2" customWidth="1"/>
    <col min="13317" max="13317" width="20.140625" style="2" customWidth="1"/>
    <col min="13318" max="13320" width="22" style="2" customWidth="1"/>
    <col min="13321" max="13321" width="16.85546875" style="2" bestFit="1" customWidth="1"/>
    <col min="13322" max="13566" width="9.140625" style="2"/>
    <col min="13567" max="13567" width="47.140625" style="2" customWidth="1"/>
    <col min="13568" max="13568" width="27.140625" style="2" customWidth="1"/>
    <col min="13569" max="13569" width="22.140625" style="2" customWidth="1"/>
    <col min="13570" max="13570" width="19" style="2" customWidth="1"/>
    <col min="13571" max="13571" width="21.42578125" style="2" customWidth="1"/>
    <col min="13572" max="13572" width="20.7109375" style="2" customWidth="1"/>
    <col min="13573" max="13573" width="20.140625" style="2" customWidth="1"/>
    <col min="13574" max="13576" width="22" style="2" customWidth="1"/>
    <col min="13577" max="13577" width="16.85546875" style="2" bestFit="1" customWidth="1"/>
    <col min="13578" max="13822" width="9.140625" style="2"/>
    <col min="13823" max="13823" width="47.140625" style="2" customWidth="1"/>
    <col min="13824" max="13824" width="27.140625" style="2" customWidth="1"/>
    <col min="13825" max="13825" width="22.140625" style="2" customWidth="1"/>
    <col min="13826" max="13826" width="19" style="2" customWidth="1"/>
    <col min="13827" max="13827" width="21.42578125" style="2" customWidth="1"/>
    <col min="13828" max="13828" width="20.7109375" style="2" customWidth="1"/>
    <col min="13829" max="13829" width="20.140625" style="2" customWidth="1"/>
    <col min="13830" max="13832" width="22" style="2" customWidth="1"/>
    <col min="13833" max="13833" width="16.85546875" style="2" bestFit="1" customWidth="1"/>
    <col min="13834" max="14078" width="9.140625" style="2"/>
    <col min="14079" max="14079" width="47.140625" style="2" customWidth="1"/>
    <col min="14080" max="14080" width="27.140625" style="2" customWidth="1"/>
    <col min="14081" max="14081" width="22.140625" style="2" customWidth="1"/>
    <col min="14082" max="14082" width="19" style="2" customWidth="1"/>
    <col min="14083" max="14083" width="21.42578125" style="2" customWidth="1"/>
    <col min="14084" max="14084" width="20.7109375" style="2" customWidth="1"/>
    <col min="14085" max="14085" width="20.140625" style="2" customWidth="1"/>
    <col min="14086" max="14088" width="22" style="2" customWidth="1"/>
    <col min="14089" max="14089" width="16.85546875" style="2" bestFit="1" customWidth="1"/>
    <col min="14090" max="14334" width="9.140625" style="2"/>
    <col min="14335" max="14335" width="47.140625" style="2" customWidth="1"/>
    <col min="14336" max="14336" width="27.140625" style="2" customWidth="1"/>
    <col min="14337" max="14337" width="22.140625" style="2" customWidth="1"/>
    <col min="14338" max="14338" width="19" style="2" customWidth="1"/>
    <col min="14339" max="14339" width="21.42578125" style="2" customWidth="1"/>
    <col min="14340" max="14340" width="20.7109375" style="2" customWidth="1"/>
    <col min="14341" max="14341" width="20.140625" style="2" customWidth="1"/>
    <col min="14342" max="14344" width="22" style="2" customWidth="1"/>
    <col min="14345" max="14345" width="16.85546875" style="2" bestFit="1" customWidth="1"/>
    <col min="14346" max="14590" width="9.140625" style="2"/>
    <col min="14591" max="14591" width="47.140625" style="2" customWidth="1"/>
    <col min="14592" max="14592" width="27.140625" style="2" customWidth="1"/>
    <col min="14593" max="14593" width="22.140625" style="2" customWidth="1"/>
    <col min="14594" max="14594" width="19" style="2" customWidth="1"/>
    <col min="14595" max="14595" width="21.42578125" style="2" customWidth="1"/>
    <col min="14596" max="14596" width="20.7109375" style="2" customWidth="1"/>
    <col min="14597" max="14597" width="20.140625" style="2" customWidth="1"/>
    <col min="14598" max="14600" width="22" style="2" customWidth="1"/>
    <col min="14601" max="14601" width="16.85546875" style="2" bestFit="1" customWidth="1"/>
    <col min="14602" max="14846" width="9.140625" style="2"/>
    <col min="14847" max="14847" width="47.140625" style="2" customWidth="1"/>
    <col min="14848" max="14848" width="27.140625" style="2" customWidth="1"/>
    <col min="14849" max="14849" width="22.140625" style="2" customWidth="1"/>
    <col min="14850" max="14850" width="19" style="2" customWidth="1"/>
    <col min="14851" max="14851" width="21.42578125" style="2" customWidth="1"/>
    <col min="14852" max="14852" width="20.7109375" style="2" customWidth="1"/>
    <col min="14853" max="14853" width="20.140625" style="2" customWidth="1"/>
    <col min="14854" max="14856" width="22" style="2" customWidth="1"/>
    <col min="14857" max="14857" width="16.85546875" style="2" bestFit="1" customWidth="1"/>
    <col min="14858" max="15102" width="9.140625" style="2"/>
    <col min="15103" max="15103" width="47.140625" style="2" customWidth="1"/>
    <col min="15104" max="15104" width="27.140625" style="2" customWidth="1"/>
    <col min="15105" max="15105" width="22.140625" style="2" customWidth="1"/>
    <col min="15106" max="15106" width="19" style="2" customWidth="1"/>
    <col min="15107" max="15107" width="21.42578125" style="2" customWidth="1"/>
    <col min="15108" max="15108" width="20.7109375" style="2" customWidth="1"/>
    <col min="15109" max="15109" width="20.140625" style="2" customWidth="1"/>
    <col min="15110" max="15112" width="22" style="2" customWidth="1"/>
    <col min="15113" max="15113" width="16.85546875" style="2" bestFit="1" customWidth="1"/>
    <col min="15114" max="15358" width="9.140625" style="2"/>
    <col min="15359" max="15359" width="47.140625" style="2" customWidth="1"/>
    <col min="15360" max="15360" width="27.140625" style="2" customWidth="1"/>
    <col min="15361" max="15361" width="22.140625" style="2" customWidth="1"/>
    <col min="15362" max="15362" width="19" style="2" customWidth="1"/>
    <col min="15363" max="15363" width="21.42578125" style="2" customWidth="1"/>
    <col min="15364" max="15364" width="20.7109375" style="2" customWidth="1"/>
    <col min="15365" max="15365" width="20.140625" style="2" customWidth="1"/>
    <col min="15366" max="15368" width="22" style="2" customWidth="1"/>
    <col min="15369" max="15369" width="16.85546875" style="2" bestFit="1" customWidth="1"/>
    <col min="15370" max="15614" width="9.140625" style="2"/>
    <col min="15615" max="15615" width="47.140625" style="2" customWidth="1"/>
    <col min="15616" max="15616" width="27.140625" style="2" customWidth="1"/>
    <col min="15617" max="15617" width="22.140625" style="2" customWidth="1"/>
    <col min="15618" max="15618" width="19" style="2" customWidth="1"/>
    <col min="15619" max="15619" width="21.42578125" style="2" customWidth="1"/>
    <col min="15620" max="15620" width="20.7109375" style="2" customWidth="1"/>
    <col min="15621" max="15621" width="20.140625" style="2" customWidth="1"/>
    <col min="15622" max="15624" width="22" style="2" customWidth="1"/>
    <col min="15625" max="15625" width="16.85546875" style="2" bestFit="1" customWidth="1"/>
    <col min="15626" max="15870" width="9.140625" style="2"/>
    <col min="15871" max="15871" width="47.140625" style="2" customWidth="1"/>
    <col min="15872" max="15872" width="27.140625" style="2" customWidth="1"/>
    <col min="15873" max="15873" width="22.140625" style="2" customWidth="1"/>
    <col min="15874" max="15874" width="19" style="2" customWidth="1"/>
    <col min="15875" max="15875" width="21.42578125" style="2" customWidth="1"/>
    <col min="15876" max="15876" width="20.7109375" style="2" customWidth="1"/>
    <col min="15877" max="15877" width="20.140625" style="2" customWidth="1"/>
    <col min="15878" max="15880" width="22" style="2" customWidth="1"/>
    <col min="15881" max="15881" width="16.85546875" style="2" bestFit="1" customWidth="1"/>
    <col min="15882" max="16126" width="9.140625" style="2"/>
    <col min="16127" max="16127" width="47.140625" style="2" customWidth="1"/>
    <col min="16128" max="16128" width="27.140625" style="2" customWidth="1"/>
    <col min="16129" max="16129" width="22.140625" style="2" customWidth="1"/>
    <col min="16130" max="16130" width="19" style="2" customWidth="1"/>
    <col min="16131" max="16131" width="21.42578125" style="2" customWidth="1"/>
    <col min="16132" max="16132" width="20.7109375" style="2" customWidth="1"/>
    <col min="16133" max="16133" width="20.140625" style="2" customWidth="1"/>
    <col min="16134" max="16136" width="22" style="2" customWidth="1"/>
    <col min="16137" max="16137" width="16.85546875" style="2" bestFit="1" customWidth="1"/>
    <col min="16138" max="16384" width="9.140625" style="2"/>
  </cols>
  <sheetData>
    <row r="1" spans="1:9" ht="15.75" customHeight="1" x14ac:dyDescent="0.3">
      <c r="D1" s="66"/>
      <c r="E1" s="66"/>
      <c r="F1" s="66"/>
      <c r="G1" s="66"/>
      <c r="H1" s="66"/>
    </row>
    <row r="2" spans="1:9" ht="15.75" customHeight="1" x14ac:dyDescent="0.25">
      <c r="A2" s="67" t="s">
        <v>85</v>
      </c>
      <c r="B2" s="67"/>
      <c r="C2" s="67"/>
      <c r="D2" s="67"/>
      <c r="E2" s="67"/>
      <c r="F2" s="67"/>
      <c r="G2" s="67"/>
      <c r="H2" s="67"/>
    </row>
    <row r="3" spans="1:9" x14ac:dyDescent="0.25">
      <c r="D3" s="68"/>
      <c r="E3" s="68"/>
      <c r="F3" s="68"/>
      <c r="G3" s="68"/>
      <c r="H3" s="68"/>
    </row>
    <row r="4" spans="1:9" s="6" customFormat="1" ht="30.75" customHeight="1" x14ac:dyDescent="0.2">
      <c r="A4" s="54" t="s">
        <v>1</v>
      </c>
      <c r="B4" s="26" t="s">
        <v>54</v>
      </c>
      <c r="C4" s="54" t="s">
        <v>2</v>
      </c>
      <c r="D4" s="5" t="s">
        <v>5</v>
      </c>
      <c r="E4" s="54" t="s">
        <v>6</v>
      </c>
      <c r="F4" s="54" t="s">
        <v>7</v>
      </c>
      <c r="G4" s="54" t="s">
        <v>8</v>
      </c>
      <c r="H4" s="54" t="s">
        <v>9</v>
      </c>
    </row>
    <row r="5" spans="1:9" x14ac:dyDescent="0.25">
      <c r="A5" s="58" t="s">
        <v>73</v>
      </c>
      <c r="B5" s="76" t="s">
        <v>56</v>
      </c>
      <c r="C5" s="54" t="s">
        <v>12</v>
      </c>
      <c r="D5" s="13">
        <f>D6+D7</f>
        <v>324.89999999999998</v>
      </c>
      <c r="E5" s="12">
        <f>E6+E7</f>
        <v>314</v>
      </c>
      <c r="F5" s="12">
        <f>F6+F7</f>
        <v>420</v>
      </c>
      <c r="G5" s="12">
        <f>G6+G7</f>
        <v>420</v>
      </c>
      <c r="H5" s="4">
        <v>420</v>
      </c>
      <c r="I5" s="45"/>
    </row>
    <row r="6" spans="1:9" x14ac:dyDescent="0.25">
      <c r="A6" s="58"/>
      <c r="B6" s="76"/>
      <c r="C6" s="54" t="s">
        <v>13</v>
      </c>
      <c r="D6" s="13">
        <f t="shared" ref="D6:F7" si="0">D9</f>
        <v>50</v>
      </c>
      <c r="E6" s="12">
        <f t="shared" si="0"/>
        <v>10</v>
      </c>
      <c r="F6" s="12">
        <f t="shared" si="0"/>
        <v>10</v>
      </c>
      <c r="G6" s="12">
        <f>G9</f>
        <v>10</v>
      </c>
      <c r="H6" s="4">
        <v>10</v>
      </c>
      <c r="I6" s="45"/>
    </row>
    <row r="7" spans="1:9" x14ac:dyDescent="0.25">
      <c r="A7" s="58"/>
      <c r="B7" s="76"/>
      <c r="C7" s="54" t="s">
        <v>14</v>
      </c>
      <c r="D7" s="13">
        <f t="shared" si="0"/>
        <v>274.89999999999998</v>
      </c>
      <c r="E7" s="12">
        <f t="shared" si="0"/>
        <v>304</v>
      </c>
      <c r="F7" s="12">
        <v>410</v>
      </c>
      <c r="G7" s="12">
        <f>F7</f>
        <v>410</v>
      </c>
      <c r="H7" s="4">
        <f>G7</f>
        <v>410</v>
      </c>
      <c r="I7" s="45"/>
    </row>
    <row r="8" spans="1:9" x14ac:dyDescent="0.25">
      <c r="A8" s="53" t="s">
        <v>16</v>
      </c>
      <c r="B8" s="76"/>
      <c r="C8" s="54"/>
      <c r="D8" s="13"/>
      <c r="E8" s="12"/>
      <c r="F8" s="12"/>
      <c r="G8" s="12"/>
      <c r="H8" s="4"/>
    </row>
    <row r="9" spans="1:9" x14ac:dyDescent="0.25">
      <c r="A9" s="58" t="s">
        <v>59</v>
      </c>
      <c r="B9" s="76"/>
      <c r="C9" s="54" t="s">
        <v>13</v>
      </c>
      <c r="D9" s="13">
        <v>50</v>
      </c>
      <c r="E9" s="12">
        <v>10</v>
      </c>
      <c r="F9" s="12">
        <v>10</v>
      </c>
      <c r="G9" s="12">
        <v>10</v>
      </c>
      <c r="H9" s="4">
        <v>10</v>
      </c>
    </row>
    <row r="10" spans="1:9" ht="22.5" customHeight="1" x14ac:dyDescent="0.25">
      <c r="A10" s="58"/>
      <c r="B10" s="76"/>
      <c r="C10" s="54" t="s">
        <v>14</v>
      </c>
      <c r="D10" s="13">
        <v>274.89999999999998</v>
      </c>
      <c r="E10" s="12">
        <v>304</v>
      </c>
      <c r="F10" s="12">
        <v>410</v>
      </c>
      <c r="G10" s="12">
        <v>410</v>
      </c>
      <c r="H10" s="4">
        <v>410</v>
      </c>
    </row>
    <row r="11" spans="1:9" x14ac:dyDescent="0.25">
      <c r="A11" s="53" t="s">
        <v>74</v>
      </c>
      <c r="B11" s="76"/>
      <c r="C11" s="54"/>
      <c r="D11" s="13">
        <f>D12+D13</f>
        <v>324.89999999999998</v>
      </c>
      <c r="E11" s="12">
        <f>E12+E13</f>
        <v>314</v>
      </c>
      <c r="F11" s="12">
        <f>F12+F13</f>
        <v>420</v>
      </c>
      <c r="G11" s="12">
        <f>G12+G13</f>
        <v>420</v>
      </c>
      <c r="H11" s="4">
        <v>420</v>
      </c>
    </row>
    <row r="12" spans="1:9" x14ac:dyDescent="0.25">
      <c r="A12" s="53" t="s">
        <v>16</v>
      </c>
      <c r="B12" s="76"/>
      <c r="C12" s="54" t="s">
        <v>13</v>
      </c>
      <c r="D12" s="13">
        <f t="shared" ref="D12:F13" si="1">D6</f>
        <v>50</v>
      </c>
      <c r="E12" s="12">
        <f t="shared" si="1"/>
        <v>10</v>
      </c>
      <c r="F12" s="12">
        <f t="shared" si="1"/>
        <v>10</v>
      </c>
      <c r="G12" s="12">
        <f>G6</f>
        <v>10</v>
      </c>
      <c r="H12" s="4">
        <v>10</v>
      </c>
    </row>
    <row r="13" spans="1:9" x14ac:dyDescent="0.25">
      <c r="A13" s="53"/>
      <c r="B13" s="76"/>
      <c r="C13" s="54" t="s">
        <v>14</v>
      </c>
      <c r="D13" s="13">
        <f t="shared" si="1"/>
        <v>274.89999999999998</v>
      </c>
      <c r="E13" s="12">
        <f t="shared" si="1"/>
        <v>304</v>
      </c>
      <c r="F13" s="12">
        <f t="shared" si="1"/>
        <v>410</v>
      </c>
      <c r="G13" s="12">
        <f>G7</f>
        <v>410</v>
      </c>
      <c r="H13" s="4">
        <v>410</v>
      </c>
    </row>
    <row r="14" spans="1:9" x14ac:dyDescent="0.25">
      <c r="A14" s="53"/>
      <c r="B14" s="76"/>
      <c r="C14" s="54"/>
      <c r="D14" s="13"/>
      <c r="E14" s="12"/>
      <c r="F14" s="12"/>
      <c r="G14" s="4"/>
      <c r="H14" s="4"/>
    </row>
    <row r="15" spans="1:9" x14ac:dyDescent="0.25">
      <c r="D15" s="35"/>
      <c r="E15" s="28"/>
      <c r="F15" s="28"/>
      <c r="G15" s="28"/>
    </row>
    <row r="17" spans="7:7" x14ac:dyDescent="0.25">
      <c r="G17" s="28"/>
    </row>
  </sheetData>
  <autoFilter ref="A4:C14"/>
  <mergeCells count="7">
    <mergeCell ref="A5:A7"/>
    <mergeCell ref="A9:A10"/>
    <mergeCell ref="D1:E1"/>
    <mergeCell ref="F1:H1"/>
    <mergeCell ref="A2:H2"/>
    <mergeCell ref="D3:H3"/>
    <mergeCell ref="B5:B14"/>
  </mergeCells>
  <pageMargins left="0.64" right="0.17" top="0.23" bottom="0.22" header="0.2" footer="0.21"/>
  <pageSetup paperSize="9" scale="47" fitToHeight="3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20"/>
  <sheetViews>
    <sheetView tabSelected="1" zoomScale="75"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J20" sqref="J20"/>
    </sheetView>
  </sheetViews>
  <sheetFormatPr defaultRowHeight="15.75" x14ac:dyDescent="0.25"/>
  <cols>
    <col min="1" max="1" width="47.140625" style="1" customWidth="1"/>
    <col min="2" max="2" width="27.140625" style="25" customWidth="1"/>
    <col min="3" max="3" width="22.140625" style="2" customWidth="1"/>
    <col min="4" max="4" width="20.140625" style="2" customWidth="1"/>
    <col min="5" max="6" width="22" style="2" customWidth="1"/>
    <col min="7" max="251" width="9.140625" style="2"/>
    <col min="252" max="252" width="47.140625" style="2" customWidth="1"/>
    <col min="253" max="253" width="27.140625" style="2" customWidth="1"/>
    <col min="254" max="254" width="22.140625" style="2" customWidth="1"/>
    <col min="255" max="255" width="19" style="2" customWidth="1"/>
    <col min="256" max="256" width="21.42578125" style="2" customWidth="1"/>
    <col min="257" max="257" width="20.7109375" style="2" customWidth="1"/>
    <col min="258" max="258" width="20.140625" style="2" customWidth="1"/>
    <col min="259" max="261" width="22" style="2" customWidth="1"/>
    <col min="262" max="262" width="16.85546875" style="2" bestFit="1" customWidth="1"/>
    <col min="263" max="507" width="9.140625" style="2"/>
    <col min="508" max="508" width="47.140625" style="2" customWidth="1"/>
    <col min="509" max="509" width="27.140625" style="2" customWidth="1"/>
    <col min="510" max="510" width="22.140625" style="2" customWidth="1"/>
    <col min="511" max="511" width="19" style="2" customWidth="1"/>
    <col min="512" max="512" width="21.42578125" style="2" customWidth="1"/>
    <col min="513" max="513" width="20.7109375" style="2" customWidth="1"/>
    <col min="514" max="514" width="20.140625" style="2" customWidth="1"/>
    <col min="515" max="517" width="22" style="2" customWidth="1"/>
    <col min="518" max="518" width="16.85546875" style="2" bestFit="1" customWidth="1"/>
    <col min="519" max="763" width="9.140625" style="2"/>
    <col min="764" max="764" width="47.140625" style="2" customWidth="1"/>
    <col min="765" max="765" width="27.140625" style="2" customWidth="1"/>
    <col min="766" max="766" width="22.140625" style="2" customWidth="1"/>
    <col min="767" max="767" width="19" style="2" customWidth="1"/>
    <col min="768" max="768" width="21.42578125" style="2" customWidth="1"/>
    <col min="769" max="769" width="20.7109375" style="2" customWidth="1"/>
    <col min="770" max="770" width="20.140625" style="2" customWidth="1"/>
    <col min="771" max="773" width="22" style="2" customWidth="1"/>
    <col min="774" max="774" width="16.85546875" style="2" bestFit="1" customWidth="1"/>
    <col min="775" max="1019" width="9.140625" style="2"/>
    <col min="1020" max="1020" width="47.140625" style="2" customWidth="1"/>
    <col min="1021" max="1021" width="27.140625" style="2" customWidth="1"/>
    <col min="1022" max="1022" width="22.140625" style="2" customWidth="1"/>
    <col min="1023" max="1023" width="19" style="2" customWidth="1"/>
    <col min="1024" max="1024" width="21.42578125" style="2" customWidth="1"/>
    <col min="1025" max="1025" width="20.7109375" style="2" customWidth="1"/>
    <col min="1026" max="1026" width="20.140625" style="2" customWidth="1"/>
    <col min="1027" max="1029" width="22" style="2" customWidth="1"/>
    <col min="1030" max="1030" width="16.85546875" style="2" bestFit="1" customWidth="1"/>
    <col min="1031" max="1275" width="9.140625" style="2"/>
    <col min="1276" max="1276" width="47.140625" style="2" customWidth="1"/>
    <col min="1277" max="1277" width="27.140625" style="2" customWidth="1"/>
    <col min="1278" max="1278" width="22.140625" style="2" customWidth="1"/>
    <col min="1279" max="1279" width="19" style="2" customWidth="1"/>
    <col min="1280" max="1280" width="21.42578125" style="2" customWidth="1"/>
    <col min="1281" max="1281" width="20.7109375" style="2" customWidth="1"/>
    <col min="1282" max="1282" width="20.140625" style="2" customWidth="1"/>
    <col min="1283" max="1285" width="22" style="2" customWidth="1"/>
    <col min="1286" max="1286" width="16.85546875" style="2" bestFit="1" customWidth="1"/>
    <col min="1287" max="1531" width="9.140625" style="2"/>
    <col min="1532" max="1532" width="47.140625" style="2" customWidth="1"/>
    <col min="1533" max="1533" width="27.140625" style="2" customWidth="1"/>
    <col min="1534" max="1534" width="22.140625" style="2" customWidth="1"/>
    <col min="1535" max="1535" width="19" style="2" customWidth="1"/>
    <col min="1536" max="1536" width="21.42578125" style="2" customWidth="1"/>
    <col min="1537" max="1537" width="20.7109375" style="2" customWidth="1"/>
    <col min="1538" max="1538" width="20.140625" style="2" customWidth="1"/>
    <col min="1539" max="1541" width="22" style="2" customWidth="1"/>
    <col min="1542" max="1542" width="16.85546875" style="2" bestFit="1" customWidth="1"/>
    <col min="1543" max="1787" width="9.140625" style="2"/>
    <col min="1788" max="1788" width="47.140625" style="2" customWidth="1"/>
    <col min="1789" max="1789" width="27.140625" style="2" customWidth="1"/>
    <col min="1790" max="1790" width="22.140625" style="2" customWidth="1"/>
    <col min="1791" max="1791" width="19" style="2" customWidth="1"/>
    <col min="1792" max="1792" width="21.42578125" style="2" customWidth="1"/>
    <col min="1793" max="1793" width="20.7109375" style="2" customWidth="1"/>
    <col min="1794" max="1794" width="20.140625" style="2" customWidth="1"/>
    <col min="1795" max="1797" width="22" style="2" customWidth="1"/>
    <col min="1798" max="1798" width="16.85546875" style="2" bestFit="1" customWidth="1"/>
    <col min="1799" max="2043" width="9.140625" style="2"/>
    <col min="2044" max="2044" width="47.140625" style="2" customWidth="1"/>
    <col min="2045" max="2045" width="27.140625" style="2" customWidth="1"/>
    <col min="2046" max="2046" width="22.140625" style="2" customWidth="1"/>
    <col min="2047" max="2047" width="19" style="2" customWidth="1"/>
    <col min="2048" max="2048" width="21.42578125" style="2" customWidth="1"/>
    <col min="2049" max="2049" width="20.7109375" style="2" customWidth="1"/>
    <col min="2050" max="2050" width="20.140625" style="2" customWidth="1"/>
    <col min="2051" max="2053" width="22" style="2" customWidth="1"/>
    <col min="2054" max="2054" width="16.85546875" style="2" bestFit="1" customWidth="1"/>
    <col min="2055" max="2299" width="9.140625" style="2"/>
    <col min="2300" max="2300" width="47.140625" style="2" customWidth="1"/>
    <col min="2301" max="2301" width="27.140625" style="2" customWidth="1"/>
    <col min="2302" max="2302" width="22.140625" style="2" customWidth="1"/>
    <col min="2303" max="2303" width="19" style="2" customWidth="1"/>
    <col min="2304" max="2304" width="21.42578125" style="2" customWidth="1"/>
    <col min="2305" max="2305" width="20.7109375" style="2" customWidth="1"/>
    <col min="2306" max="2306" width="20.140625" style="2" customWidth="1"/>
    <col min="2307" max="2309" width="22" style="2" customWidth="1"/>
    <col min="2310" max="2310" width="16.85546875" style="2" bestFit="1" customWidth="1"/>
    <col min="2311" max="2555" width="9.140625" style="2"/>
    <col min="2556" max="2556" width="47.140625" style="2" customWidth="1"/>
    <col min="2557" max="2557" width="27.140625" style="2" customWidth="1"/>
    <col min="2558" max="2558" width="22.140625" style="2" customWidth="1"/>
    <col min="2559" max="2559" width="19" style="2" customWidth="1"/>
    <col min="2560" max="2560" width="21.42578125" style="2" customWidth="1"/>
    <col min="2561" max="2561" width="20.7109375" style="2" customWidth="1"/>
    <col min="2562" max="2562" width="20.140625" style="2" customWidth="1"/>
    <col min="2563" max="2565" width="22" style="2" customWidth="1"/>
    <col min="2566" max="2566" width="16.85546875" style="2" bestFit="1" customWidth="1"/>
    <col min="2567" max="2811" width="9.140625" style="2"/>
    <col min="2812" max="2812" width="47.140625" style="2" customWidth="1"/>
    <col min="2813" max="2813" width="27.140625" style="2" customWidth="1"/>
    <col min="2814" max="2814" width="22.140625" style="2" customWidth="1"/>
    <col min="2815" max="2815" width="19" style="2" customWidth="1"/>
    <col min="2816" max="2816" width="21.42578125" style="2" customWidth="1"/>
    <col min="2817" max="2817" width="20.7109375" style="2" customWidth="1"/>
    <col min="2818" max="2818" width="20.140625" style="2" customWidth="1"/>
    <col min="2819" max="2821" width="22" style="2" customWidth="1"/>
    <col min="2822" max="2822" width="16.85546875" style="2" bestFit="1" customWidth="1"/>
    <col min="2823" max="3067" width="9.140625" style="2"/>
    <col min="3068" max="3068" width="47.140625" style="2" customWidth="1"/>
    <col min="3069" max="3069" width="27.140625" style="2" customWidth="1"/>
    <col min="3070" max="3070" width="22.140625" style="2" customWidth="1"/>
    <col min="3071" max="3071" width="19" style="2" customWidth="1"/>
    <col min="3072" max="3072" width="21.42578125" style="2" customWidth="1"/>
    <col min="3073" max="3073" width="20.7109375" style="2" customWidth="1"/>
    <col min="3074" max="3074" width="20.140625" style="2" customWidth="1"/>
    <col min="3075" max="3077" width="22" style="2" customWidth="1"/>
    <col min="3078" max="3078" width="16.85546875" style="2" bestFit="1" customWidth="1"/>
    <col min="3079" max="3323" width="9.140625" style="2"/>
    <col min="3324" max="3324" width="47.140625" style="2" customWidth="1"/>
    <col min="3325" max="3325" width="27.140625" style="2" customWidth="1"/>
    <col min="3326" max="3326" width="22.140625" style="2" customWidth="1"/>
    <col min="3327" max="3327" width="19" style="2" customWidth="1"/>
    <col min="3328" max="3328" width="21.42578125" style="2" customWidth="1"/>
    <col min="3329" max="3329" width="20.7109375" style="2" customWidth="1"/>
    <col min="3330" max="3330" width="20.140625" style="2" customWidth="1"/>
    <col min="3331" max="3333" width="22" style="2" customWidth="1"/>
    <col min="3334" max="3334" width="16.85546875" style="2" bestFit="1" customWidth="1"/>
    <col min="3335" max="3579" width="9.140625" style="2"/>
    <col min="3580" max="3580" width="47.140625" style="2" customWidth="1"/>
    <col min="3581" max="3581" width="27.140625" style="2" customWidth="1"/>
    <col min="3582" max="3582" width="22.140625" style="2" customWidth="1"/>
    <col min="3583" max="3583" width="19" style="2" customWidth="1"/>
    <col min="3584" max="3584" width="21.42578125" style="2" customWidth="1"/>
    <col min="3585" max="3585" width="20.7109375" style="2" customWidth="1"/>
    <col min="3586" max="3586" width="20.140625" style="2" customWidth="1"/>
    <col min="3587" max="3589" width="22" style="2" customWidth="1"/>
    <col min="3590" max="3590" width="16.85546875" style="2" bestFit="1" customWidth="1"/>
    <col min="3591" max="3835" width="9.140625" style="2"/>
    <col min="3836" max="3836" width="47.140625" style="2" customWidth="1"/>
    <col min="3837" max="3837" width="27.140625" style="2" customWidth="1"/>
    <col min="3838" max="3838" width="22.140625" style="2" customWidth="1"/>
    <col min="3839" max="3839" width="19" style="2" customWidth="1"/>
    <col min="3840" max="3840" width="21.42578125" style="2" customWidth="1"/>
    <col min="3841" max="3841" width="20.7109375" style="2" customWidth="1"/>
    <col min="3842" max="3842" width="20.140625" style="2" customWidth="1"/>
    <col min="3843" max="3845" width="22" style="2" customWidth="1"/>
    <col min="3846" max="3846" width="16.85546875" style="2" bestFit="1" customWidth="1"/>
    <col min="3847" max="4091" width="9.140625" style="2"/>
    <col min="4092" max="4092" width="47.140625" style="2" customWidth="1"/>
    <col min="4093" max="4093" width="27.140625" style="2" customWidth="1"/>
    <col min="4094" max="4094" width="22.140625" style="2" customWidth="1"/>
    <col min="4095" max="4095" width="19" style="2" customWidth="1"/>
    <col min="4096" max="4096" width="21.42578125" style="2" customWidth="1"/>
    <col min="4097" max="4097" width="20.7109375" style="2" customWidth="1"/>
    <col min="4098" max="4098" width="20.140625" style="2" customWidth="1"/>
    <col min="4099" max="4101" width="22" style="2" customWidth="1"/>
    <col min="4102" max="4102" width="16.85546875" style="2" bestFit="1" customWidth="1"/>
    <col min="4103" max="4347" width="9.140625" style="2"/>
    <col min="4348" max="4348" width="47.140625" style="2" customWidth="1"/>
    <col min="4349" max="4349" width="27.140625" style="2" customWidth="1"/>
    <col min="4350" max="4350" width="22.140625" style="2" customWidth="1"/>
    <col min="4351" max="4351" width="19" style="2" customWidth="1"/>
    <col min="4352" max="4352" width="21.42578125" style="2" customWidth="1"/>
    <col min="4353" max="4353" width="20.7109375" style="2" customWidth="1"/>
    <col min="4354" max="4354" width="20.140625" style="2" customWidth="1"/>
    <col min="4355" max="4357" width="22" style="2" customWidth="1"/>
    <col min="4358" max="4358" width="16.85546875" style="2" bestFit="1" customWidth="1"/>
    <col min="4359" max="4603" width="9.140625" style="2"/>
    <col min="4604" max="4604" width="47.140625" style="2" customWidth="1"/>
    <col min="4605" max="4605" width="27.140625" style="2" customWidth="1"/>
    <col min="4606" max="4606" width="22.140625" style="2" customWidth="1"/>
    <col min="4607" max="4607" width="19" style="2" customWidth="1"/>
    <col min="4608" max="4608" width="21.42578125" style="2" customWidth="1"/>
    <col min="4609" max="4609" width="20.7109375" style="2" customWidth="1"/>
    <col min="4610" max="4610" width="20.140625" style="2" customWidth="1"/>
    <col min="4611" max="4613" width="22" style="2" customWidth="1"/>
    <col min="4614" max="4614" width="16.85546875" style="2" bestFit="1" customWidth="1"/>
    <col min="4615" max="4859" width="9.140625" style="2"/>
    <col min="4860" max="4860" width="47.140625" style="2" customWidth="1"/>
    <col min="4861" max="4861" width="27.140625" style="2" customWidth="1"/>
    <col min="4862" max="4862" width="22.140625" style="2" customWidth="1"/>
    <col min="4863" max="4863" width="19" style="2" customWidth="1"/>
    <col min="4864" max="4864" width="21.42578125" style="2" customWidth="1"/>
    <col min="4865" max="4865" width="20.7109375" style="2" customWidth="1"/>
    <col min="4866" max="4866" width="20.140625" style="2" customWidth="1"/>
    <col min="4867" max="4869" width="22" style="2" customWidth="1"/>
    <col min="4870" max="4870" width="16.85546875" style="2" bestFit="1" customWidth="1"/>
    <col min="4871" max="5115" width="9.140625" style="2"/>
    <col min="5116" max="5116" width="47.140625" style="2" customWidth="1"/>
    <col min="5117" max="5117" width="27.140625" style="2" customWidth="1"/>
    <col min="5118" max="5118" width="22.140625" style="2" customWidth="1"/>
    <col min="5119" max="5119" width="19" style="2" customWidth="1"/>
    <col min="5120" max="5120" width="21.42578125" style="2" customWidth="1"/>
    <col min="5121" max="5121" width="20.7109375" style="2" customWidth="1"/>
    <col min="5122" max="5122" width="20.140625" style="2" customWidth="1"/>
    <col min="5123" max="5125" width="22" style="2" customWidth="1"/>
    <col min="5126" max="5126" width="16.85546875" style="2" bestFit="1" customWidth="1"/>
    <col min="5127" max="5371" width="9.140625" style="2"/>
    <col min="5372" max="5372" width="47.140625" style="2" customWidth="1"/>
    <col min="5373" max="5373" width="27.140625" style="2" customWidth="1"/>
    <col min="5374" max="5374" width="22.140625" style="2" customWidth="1"/>
    <col min="5375" max="5375" width="19" style="2" customWidth="1"/>
    <col min="5376" max="5376" width="21.42578125" style="2" customWidth="1"/>
    <col min="5377" max="5377" width="20.7109375" style="2" customWidth="1"/>
    <col min="5378" max="5378" width="20.140625" style="2" customWidth="1"/>
    <col min="5379" max="5381" width="22" style="2" customWidth="1"/>
    <col min="5382" max="5382" width="16.85546875" style="2" bestFit="1" customWidth="1"/>
    <col min="5383" max="5627" width="9.140625" style="2"/>
    <col min="5628" max="5628" width="47.140625" style="2" customWidth="1"/>
    <col min="5629" max="5629" width="27.140625" style="2" customWidth="1"/>
    <col min="5630" max="5630" width="22.140625" style="2" customWidth="1"/>
    <col min="5631" max="5631" width="19" style="2" customWidth="1"/>
    <col min="5632" max="5632" width="21.42578125" style="2" customWidth="1"/>
    <col min="5633" max="5633" width="20.7109375" style="2" customWidth="1"/>
    <col min="5634" max="5634" width="20.140625" style="2" customWidth="1"/>
    <col min="5635" max="5637" width="22" style="2" customWidth="1"/>
    <col min="5638" max="5638" width="16.85546875" style="2" bestFit="1" customWidth="1"/>
    <col min="5639" max="5883" width="9.140625" style="2"/>
    <col min="5884" max="5884" width="47.140625" style="2" customWidth="1"/>
    <col min="5885" max="5885" width="27.140625" style="2" customWidth="1"/>
    <col min="5886" max="5886" width="22.140625" style="2" customWidth="1"/>
    <col min="5887" max="5887" width="19" style="2" customWidth="1"/>
    <col min="5888" max="5888" width="21.42578125" style="2" customWidth="1"/>
    <col min="5889" max="5889" width="20.7109375" style="2" customWidth="1"/>
    <col min="5890" max="5890" width="20.140625" style="2" customWidth="1"/>
    <col min="5891" max="5893" width="22" style="2" customWidth="1"/>
    <col min="5894" max="5894" width="16.85546875" style="2" bestFit="1" customWidth="1"/>
    <col min="5895" max="6139" width="9.140625" style="2"/>
    <col min="6140" max="6140" width="47.140625" style="2" customWidth="1"/>
    <col min="6141" max="6141" width="27.140625" style="2" customWidth="1"/>
    <col min="6142" max="6142" width="22.140625" style="2" customWidth="1"/>
    <col min="6143" max="6143" width="19" style="2" customWidth="1"/>
    <col min="6144" max="6144" width="21.42578125" style="2" customWidth="1"/>
    <col min="6145" max="6145" width="20.7109375" style="2" customWidth="1"/>
    <col min="6146" max="6146" width="20.140625" style="2" customWidth="1"/>
    <col min="6147" max="6149" width="22" style="2" customWidth="1"/>
    <col min="6150" max="6150" width="16.85546875" style="2" bestFit="1" customWidth="1"/>
    <col min="6151" max="6395" width="9.140625" style="2"/>
    <col min="6396" max="6396" width="47.140625" style="2" customWidth="1"/>
    <col min="6397" max="6397" width="27.140625" style="2" customWidth="1"/>
    <col min="6398" max="6398" width="22.140625" style="2" customWidth="1"/>
    <col min="6399" max="6399" width="19" style="2" customWidth="1"/>
    <col min="6400" max="6400" width="21.42578125" style="2" customWidth="1"/>
    <col min="6401" max="6401" width="20.7109375" style="2" customWidth="1"/>
    <col min="6402" max="6402" width="20.140625" style="2" customWidth="1"/>
    <col min="6403" max="6405" width="22" style="2" customWidth="1"/>
    <col min="6406" max="6406" width="16.85546875" style="2" bestFit="1" customWidth="1"/>
    <col min="6407" max="6651" width="9.140625" style="2"/>
    <col min="6652" max="6652" width="47.140625" style="2" customWidth="1"/>
    <col min="6653" max="6653" width="27.140625" style="2" customWidth="1"/>
    <col min="6654" max="6654" width="22.140625" style="2" customWidth="1"/>
    <col min="6655" max="6655" width="19" style="2" customWidth="1"/>
    <col min="6656" max="6656" width="21.42578125" style="2" customWidth="1"/>
    <col min="6657" max="6657" width="20.7109375" style="2" customWidth="1"/>
    <col min="6658" max="6658" width="20.140625" style="2" customWidth="1"/>
    <col min="6659" max="6661" width="22" style="2" customWidth="1"/>
    <col min="6662" max="6662" width="16.85546875" style="2" bestFit="1" customWidth="1"/>
    <col min="6663" max="6907" width="9.140625" style="2"/>
    <col min="6908" max="6908" width="47.140625" style="2" customWidth="1"/>
    <col min="6909" max="6909" width="27.140625" style="2" customWidth="1"/>
    <col min="6910" max="6910" width="22.140625" style="2" customWidth="1"/>
    <col min="6911" max="6911" width="19" style="2" customWidth="1"/>
    <col min="6912" max="6912" width="21.42578125" style="2" customWidth="1"/>
    <col min="6913" max="6913" width="20.7109375" style="2" customWidth="1"/>
    <col min="6914" max="6914" width="20.140625" style="2" customWidth="1"/>
    <col min="6915" max="6917" width="22" style="2" customWidth="1"/>
    <col min="6918" max="6918" width="16.85546875" style="2" bestFit="1" customWidth="1"/>
    <col min="6919" max="7163" width="9.140625" style="2"/>
    <col min="7164" max="7164" width="47.140625" style="2" customWidth="1"/>
    <col min="7165" max="7165" width="27.140625" style="2" customWidth="1"/>
    <col min="7166" max="7166" width="22.140625" style="2" customWidth="1"/>
    <col min="7167" max="7167" width="19" style="2" customWidth="1"/>
    <col min="7168" max="7168" width="21.42578125" style="2" customWidth="1"/>
    <col min="7169" max="7169" width="20.7109375" style="2" customWidth="1"/>
    <col min="7170" max="7170" width="20.140625" style="2" customWidth="1"/>
    <col min="7171" max="7173" width="22" style="2" customWidth="1"/>
    <col min="7174" max="7174" width="16.85546875" style="2" bestFit="1" customWidth="1"/>
    <col min="7175" max="7419" width="9.140625" style="2"/>
    <col min="7420" max="7420" width="47.140625" style="2" customWidth="1"/>
    <col min="7421" max="7421" width="27.140625" style="2" customWidth="1"/>
    <col min="7422" max="7422" width="22.140625" style="2" customWidth="1"/>
    <col min="7423" max="7423" width="19" style="2" customWidth="1"/>
    <col min="7424" max="7424" width="21.42578125" style="2" customWidth="1"/>
    <col min="7425" max="7425" width="20.7109375" style="2" customWidth="1"/>
    <col min="7426" max="7426" width="20.140625" style="2" customWidth="1"/>
    <col min="7427" max="7429" width="22" style="2" customWidth="1"/>
    <col min="7430" max="7430" width="16.85546875" style="2" bestFit="1" customWidth="1"/>
    <col min="7431" max="7675" width="9.140625" style="2"/>
    <col min="7676" max="7676" width="47.140625" style="2" customWidth="1"/>
    <col min="7677" max="7677" width="27.140625" style="2" customWidth="1"/>
    <col min="7678" max="7678" width="22.140625" style="2" customWidth="1"/>
    <col min="7679" max="7679" width="19" style="2" customWidth="1"/>
    <col min="7680" max="7680" width="21.42578125" style="2" customWidth="1"/>
    <col min="7681" max="7681" width="20.7109375" style="2" customWidth="1"/>
    <col min="7682" max="7682" width="20.140625" style="2" customWidth="1"/>
    <col min="7683" max="7685" width="22" style="2" customWidth="1"/>
    <col min="7686" max="7686" width="16.85546875" style="2" bestFit="1" customWidth="1"/>
    <col min="7687" max="7931" width="9.140625" style="2"/>
    <col min="7932" max="7932" width="47.140625" style="2" customWidth="1"/>
    <col min="7933" max="7933" width="27.140625" style="2" customWidth="1"/>
    <col min="7934" max="7934" width="22.140625" style="2" customWidth="1"/>
    <col min="7935" max="7935" width="19" style="2" customWidth="1"/>
    <col min="7936" max="7936" width="21.42578125" style="2" customWidth="1"/>
    <col min="7937" max="7937" width="20.7109375" style="2" customWidth="1"/>
    <col min="7938" max="7938" width="20.140625" style="2" customWidth="1"/>
    <col min="7939" max="7941" width="22" style="2" customWidth="1"/>
    <col min="7942" max="7942" width="16.85546875" style="2" bestFit="1" customWidth="1"/>
    <col min="7943" max="8187" width="9.140625" style="2"/>
    <col min="8188" max="8188" width="47.140625" style="2" customWidth="1"/>
    <col min="8189" max="8189" width="27.140625" style="2" customWidth="1"/>
    <col min="8190" max="8190" width="22.140625" style="2" customWidth="1"/>
    <col min="8191" max="8191" width="19" style="2" customWidth="1"/>
    <col min="8192" max="8192" width="21.42578125" style="2" customWidth="1"/>
    <col min="8193" max="8193" width="20.7109375" style="2" customWidth="1"/>
    <col min="8194" max="8194" width="20.140625" style="2" customWidth="1"/>
    <col min="8195" max="8197" width="22" style="2" customWidth="1"/>
    <col min="8198" max="8198" width="16.85546875" style="2" bestFit="1" customWidth="1"/>
    <col min="8199" max="8443" width="9.140625" style="2"/>
    <col min="8444" max="8444" width="47.140625" style="2" customWidth="1"/>
    <col min="8445" max="8445" width="27.140625" style="2" customWidth="1"/>
    <col min="8446" max="8446" width="22.140625" style="2" customWidth="1"/>
    <col min="8447" max="8447" width="19" style="2" customWidth="1"/>
    <col min="8448" max="8448" width="21.42578125" style="2" customWidth="1"/>
    <col min="8449" max="8449" width="20.7109375" style="2" customWidth="1"/>
    <col min="8450" max="8450" width="20.140625" style="2" customWidth="1"/>
    <col min="8451" max="8453" width="22" style="2" customWidth="1"/>
    <col min="8454" max="8454" width="16.85546875" style="2" bestFit="1" customWidth="1"/>
    <col min="8455" max="8699" width="9.140625" style="2"/>
    <col min="8700" max="8700" width="47.140625" style="2" customWidth="1"/>
    <col min="8701" max="8701" width="27.140625" style="2" customWidth="1"/>
    <col min="8702" max="8702" width="22.140625" style="2" customWidth="1"/>
    <col min="8703" max="8703" width="19" style="2" customWidth="1"/>
    <col min="8704" max="8704" width="21.42578125" style="2" customWidth="1"/>
    <col min="8705" max="8705" width="20.7109375" style="2" customWidth="1"/>
    <col min="8706" max="8706" width="20.140625" style="2" customWidth="1"/>
    <col min="8707" max="8709" width="22" style="2" customWidth="1"/>
    <col min="8710" max="8710" width="16.85546875" style="2" bestFit="1" customWidth="1"/>
    <col min="8711" max="8955" width="9.140625" style="2"/>
    <col min="8956" max="8956" width="47.140625" style="2" customWidth="1"/>
    <col min="8957" max="8957" width="27.140625" style="2" customWidth="1"/>
    <col min="8958" max="8958" width="22.140625" style="2" customWidth="1"/>
    <col min="8959" max="8959" width="19" style="2" customWidth="1"/>
    <col min="8960" max="8960" width="21.42578125" style="2" customWidth="1"/>
    <col min="8961" max="8961" width="20.7109375" style="2" customWidth="1"/>
    <col min="8962" max="8962" width="20.140625" style="2" customWidth="1"/>
    <col min="8963" max="8965" width="22" style="2" customWidth="1"/>
    <col min="8966" max="8966" width="16.85546875" style="2" bestFit="1" customWidth="1"/>
    <col min="8967" max="9211" width="9.140625" style="2"/>
    <col min="9212" max="9212" width="47.140625" style="2" customWidth="1"/>
    <col min="9213" max="9213" width="27.140625" style="2" customWidth="1"/>
    <col min="9214" max="9214" width="22.140625" style="2" customWidth="1"/>
    <col min="9215" max="9215" width="19" style="2" customWidth="1"/>
    <col min="9216" max="9216" width="21.42578125" style="2" customWidth="1"/>
    <col min="9217" max="9217" width="20.7109375" style="2" customWidth="1"/>
    <col min="9218" max="9218" width="20.140625" style="2" customWidth="1"/>
    <col min="9219" max="9221" width="22" style="2" customWidth="1"/>
    <col min="9222" max="9222" width="16.85546875" style="2" bestFit="1" customWidth="1"/>
    <col min="9223" max="9467" width="9.140625" style="2"/>
    <col min="9468" max="9468" width="47.140625" style="2" customWidth="1"/>
    <col min="9469" max="9469" width="27.140625" style="2" customWidth="1"/>
    <col min="9470" max="9470" width="22.140625" style="2" customWidth="1"/>
    <col min="9471" max="9471" width="19" style="2" customWidth="1"/>
    <col min="9472" max="9472" width="21.42578125" style="2" customWidth="1"/>
    <col min="9473" max="9473" width="20.7109375" style="2" customWidth="1"/>
    <col min="9474" max="9474" width="20.140625" style="2" customWidth="1"/>
    <col min="9475" max="9477" width="22" style="2" customWidth="1"/>
    <col min="9478" max="9478" width="16.85546875" style="2" bestFit="1" customWidth="1"/>
    <col min="9479" max="9723" width="9.140625" style="2"/>
    <col min="9724" max="9724" width="47.140625" style="2" customWidth="1"/>
    <col min="9725" max="9725" width="27.140625" style="2" customWidth="1"/>
    <col min="9726" max="9726" width="22.140625" style="2" customWidth="1"/>
    <col min="9727" max="9727" width="19" style="2" customWidth="1"/>
    <col min="9728" max="9728" width="21.42578125" style="2" customWidth="1"/>
    <col min="9729" max="9729" width="20.7109375" style="2" customWidth="1"/>
    <col min="9730" max="9730" width="20.140625" style="2" customWidth="1"/>
    <col min="9731" max="9733" width="22" style="2" customWidth="1"/>
    <col min="9734" max="9734" width="16.85546875" style="2" bestFit="1" customWidth="1"/>
    <col min="9735" max="9979" width="9.140625" style="2"/>
    <col min="9980" max="9980" width="47.140625" style="2" customWidth="1"/>
    <col min="9981" max="9981" width="27.140625" style="2" customWidth="1"/>
    <col min="9982" max="9982" width="22.140625" style="2" customWidth="1"/>
    <col min="9983" max="9983" width="19" style="2" customWidth="1"/>
    <col min="9984" max="9984" width="21.42578125" style="2" customWidth="1"/>
    <col min="9985" max="9985" width="20.7109375" style="2" customWidth="1"/>
    <col min="9986" max="9986" width="20.140625" style="2" customWidth="1"/>
    <col min="9987" max="9989" width="22" style="2" customWidth="1"/>
    <col min="9990" max="9990" width="16.85546875" style="2" bestFit="1" customWidth="1"/>
    <col min="9991" max="10235" width="9.140625" style="2"/>
    <col min="10236" max="10236" width="47.140625" style="2" customWidth="1"/>
    <col min="10237" max="10237" width="27.140625" style="2" customWidth="1"/>
    <col min="10238" max="10238" width="22.140625" style="2" customWidth="1"/>
    <col min="10239" max="10239" width="19" style="2" customWidth="1"/>
    <col min="10240" max="10240" width="21.42578125" style="2" customWidth="1"/>
    <col min="10241" max="10241" width="20.7109375" style="2" customWidth="1"/>
    <col min="10242" max="10242" width="20.140625" style="2" customWidth="1"/>
    <col min="10243" max="10245" width="22" style="2" customWidth="1"/>
    <col min="10246" max="10246" width="16.85546875" style="2" bestFit="1" customWidth="1"/>
    <col min="10247" max="10491" width="9.140625" style="2"/>
    <col min="10492" max="10492" width="47.140625" style="2" customWidth="1"/>
    <col min="10493" max="10493" width="27.140625" style="2" customWidth="1"/>
    <col min="10494" max="10494" width="22.140625" style="2" customWidth="1"/>
    <col min="10495" max="10495" width="19" style="2" customWidth="1"/>
    <col min="10496" max="10496" width="21.42578125" style="2" customWidth="1"/>
    <col min="10497" max="10497" width="20.7109375" style="2" customWidth="1"/>
    <col min="10498" max="10498" width="20.140625" style="2" customWidth="1"/>
    <col min="10499" max="10501" width="22" style="2" customWidth="1"/>
    <col min="10502" max="10502" width="16.85546875" style="2" bestFit="1" customWidth="1"/>
    <col min="10503" max="10747" width="9.140625" style="2"/>
    <col min="10748" max="10748" width="47.140625" style="2" customWidth="1"/>
    <col min="10749" max="10749" width="27.140625" style="2" customWidth="1"/>
    <col min="10750" max="10750" width="22.140625" style="2" customWidth="1"/>
    <col min="10751" max="10751" width="19" style="2" customWidth="1"/>
    <col min="10752" max="10752" width="21.42578125" style="2" customWidth="1"/>
    <col min="10753" max="10753" width="20.7109375" style="2" customWidth="1"/>
    <col min="10754" max="10754" width="20.140625" style="2" customWidth="1"/>
    <col min="10755" max="10757" width="22" style="2" customWidth="1"/>
    <col min="10758" max="10758" width="16.85546875" style="2" bestFit="1" customWidth="1"/>
    <col min="10759" max="11003" width="9.140625" style="2"/>
    <col min="11004" max="11004" width="47.140625" style="2" customWidth="1"/>
    <col min="11005" max="11005" width="27.140625" style="2" customWidth="1"/>
    <col min="11006" max="11006" width="22.140625" style="2" customWidth="1"/>
    <col min="11007" max="11007" width="19" style="2" customWidth="1"/>
    <col min="11008" max="11008" width="21.42578125" style="2" customWidth="1"/>
    <col min="11009" max="11009" width="20.7109375" style="2" customWidth="1"/>
    <col min="11010" max="11010" width="20.140625" style="2" customWidth="1"/>
    <col min="11011" max="11013" width="22" style="2" customWidth="1"/>
    <col min="11014" max="11014" width="16.85546875" style="2" bestFit="1" customWidth="1"/>
    <col min="11015" max="11259" width="9.140625" style="2"/>
    <col min="11260" max="11260" width="47.140625" style="2" customWidth="1"/>
    <col min="11261" max="11261" width="27.140625" style="2" customWidth="1"/>
    <col min="11262" max="11262" width="22.140625" style="2" customWidth="1"/>
    <col min="11263" max="11263" width="19" style="2" customWidth="1"/>
    <col min="11264" max="11264" width="21.42578125" style="2" customWidth="1"/>
    <col min="11265" max="11265" width="20.7109375" style="2" customWidth="1"/>
    <col min="11266" max="11266" width="20.140625" style="2" customWidth="1"/>
    <col min="11267" max="11269" width="22" style="2" customWidth="1"/>
    <col min="11270" max="11270" width="16.85546875" style="2" bestFit="1" customWidth="1"/>
    <col min="11271" max="11515" width="9.140625" style="2"/>
    <col min="11516" max="11516" width="47.140625" style="2" customWidth="1"/>
    <col min="11517" max="11517" width="27.140625" style="2" customWidth="1"/>
    <col min="11518" max="11518" width="22.140625" style="2" customWidth="1"/>
    <col min="11519" max="11519" width="19" style="2" customWidth="1"/>
    <col min="11520" max="11520" width="21.42578125" style="2" customWidth="1"/>
    <col min="11521" max="11521" width="20.7109375" style="2" customWidth="1"/>
    <col min="11522" max="11522" width="20.140625" style="2" customWidth="1"/>
    <col min="11523" max="11525" width="22" style="2" customWidth="1"/>
    <col min="11526" max="11526" width="16.85546875" style="2" bestFit="1" customWidth="1"/>
    <col min="11527" max="11771" width="9.140625" style="2"/>
    <col min="11772" max="11772" width="47.140625" style="2" customWidth="1"/>
    <col min="11773" max="11773" width="27.140625" style="2" customWidth="1"/>
    <col min="11774" max="11774" width="22.140625" style="2" customWidth="1"/>
    <col min="11775" max="11775" width="19" style="2" customWidth="1"/>
    <col min="11776" max="11776" width="21.42578125" style="2" customWidth="1"/>
    <col min="11777" max="11777" width="20.7109375" style="2" customWidth="1"/>
    <col min="11778" max="11778" width="20.140625" style="2" customWidth="1"/>
    <col min="11779" max="11781" width="22" style="2" customWidth="1"/>
    <col min="11782" max="11782" width="16.85546875" style="2" bestFit="1" customWidth="1"/>
    <col min="11783" max="12027" width="9.140625" style="2"/>
    <col min="12028" max="12028" width="47.140625" style="2" customWidth="1"/>
    <col min="12029" max="12029" width="27.140625" style="2" customWidth="1"/>
    <col min="12030" max="12030" width="22.140625" style="2" customWidth="1"/>
    <col min="12031" max="12031" width="19" style="2" customWidth="1"/>
    <col min="12032" max="12032" width="21.42578125" style="2" customWidth="1"/>
    <col min="12033" max="12033" width="20.7109375" style="2" customWidth="1"/>
    <col min="12034" max="12034" width="20.140625" style="2" customWidth="1"/>
    <col min="12035" max="12037" width="22" style="2" customWidth="1"/>
    <col min="12038" max="12038" width="16.85546875" style="2" bestFit="1" customWidth="1"/>
    <col min="12039" max="12283" width="9.140625" style="2"/>
    <col min="12284" max="12284" width="47.140625" style="2" customWidth="1"/>
    <col min="12285" max="12285" width="27.140625" style="2" customWidth="1"/>
    <col min="12286" max="12286" width="22.140625" style="2" customWidth="1"/>
    <col min="12287" max="12287" width="19" style="2" customWidth="1"/>
    <col min="12288" max="12288" width="21.42578125" style="2" customWidth="1"/>
    <col min="12289" max="12289" width="20.7109375" style="2" customWidth="1"/>
    <col min="12290" max="12290" width="20.140625" style="2" customWidth="1"/>
    <col min="12291" max="12293" width="22" style="2" customWidth="1"/>
    <col min="12294" max="12294" width="16.85546875" style="2" bestFit="1" customWidth="1"/>
    <col min="12295" max="12539" width="9.140625" style="2"/>
    <col min="12540" max="12540" width="47.140625" style="2" customWidth="1"/>
    <col min="12541" max="12541" width="27.140625" style="2" customWidth="1"/>
    <col min="12542" max="12542" width="22.140625" style="2" customWidth="1"/>
    <col min="12543" max="12543" width="19" style="2" customWidth="1"/>
    <col min="12544" max="12544" width="21.42578125" style="2" customWidth="1"/>
    <col min="12545" max="12545" width="20.7109375" style="2" customWidth="1"/>
    <col min="12546" max="12546" width="20.140625" style="2" customWidth="1"/>
    <col min="12547" max="12549" width="22" style="2" customWidth="1"/>
    <col min="12550" max="12550" width="16.85546875" style="2" bestFit="1" customWidth="1"/>
    <col min="12551" max="12795" width="9.140625" style="2"/>
    <col min="12796" max="12796" width="47.140625" style="2" customWidth="1"/>
    <col min="12797" max="12797" width="27.140625" style="2" customWidth="1"/>
    <col min="12798" max="12798" width="22.140625" style="2" customWidth="1"/>
    <col min="12799" max="12799" width="19" style="2" customWidth="1"/>
    <col min="12800" max="12800" width="21.42578125" style="2" customWidth="1"/>
    <col min="12801" max="12801" width="20.7109375" style="2" customWidth="1"/>
    <col min="12802" max="12802" width="20.140625" style="2" customWidth="1"/>
    <col min="12803" max="12805" width="22" style="2" customWidth="1"/>
    <col min="12806" max="12806" width="16.85546875" style="2" bestFit="1" customWidth="1"/>
    <col min="12807" max="13051" width="9.140625" style="2"/>
    <col min="13052" max="13052" width="47.140625" style="2" customWidth="1"/>
    <col min="13053" max="13053" width="27.140625" style="2" customWidth="1"/>
    <col min="13054" max="13054" width="22.140625" style="2" customWidth="1"/>
    <col min="13055" max="13055" width="19" style="2" customWidth="1"/>
    <col min="13056" max="13056" width="21.42578125" style="2" customWidth="1"/>
    <col min="13057" max="13057" width="20.7109375" style="2" customWidth="1"/>
    <col min="13058" max="13058" width="20.140625" style="2" customWidth="1"/>
    <col min="13059" max="13061" width="22" style="2" customWidth="1"/>
    <col min="13062" max="13062" width="16.85546875" style="2" bestFit="1" customWidth="1"/>
    <col min="13063" max="13307" width="9.140625" style="2"/>
    <col min="13308" max="13308" width="47.140625" style="2" customWidth="1"/>
    <col min="13309" max="13309" width="27.140625" style="2" customWidth="1"/>
    <col min="13310" max="13310" width="22.140625" style="2" customWidth="1"/>
    <col min="13311" max="13311" width="19" style="2" customWidth="1"/>
    <col min="13312" max="13312" width="21.42578125" style="2" customWidth="1"/>
    <col min="13313" max="13313" width="20.7109375" style="2" customWidth="1"/>
    <col min="13314" max="13314" width="20.140625" style="2" customWidth="1"/>
    <col min="13315" max="13317" width="22" style="2" customWidth="1"/>
    <col min="13318" max="13318" width="16.85546875" style="2" bestFit="1" customWidth="1"/>
    <col min="13319" max="13563" width="9.140625" style="2"/>
    <col min="13564" max="13564" width="47.140625" style="2" customWidth="1"/>
    <col min="13565" max="13565" width="27.140625" style="2" customWidth="1"/>
    <col min="13566" max="13566" width="22.140625" style="2" customWidth="1"/>
    <col min="13567" max="13567" width="19" style="2" customWidth="1"/>
    <col min="13568" max="13568" width="21.42578125" style="2" customWidth="1"/>
    <col min="13569" max="13569" width="20.7109375" style="2" customWidth="1"/>
    <col min="13570" max="13570" width="20.140625" style="2" customWidth="1"/>
    <col min="13571" max="13573" width="22" style="2" customWidth="1"/>
    <col min="13574" max="13574" width="16.85546875" style="2" bestFit="1" customWidth="1"/>
    <col min="13575" max="13819" width="9.140625" style="2"/>
    <col min="13820" max="13820" width="47.140625" style="2" customWidth="1"/>
    <col min="13821" max="13821" width="27.140625" style="2" customWidth="1"/>
    <col min="13822" max="13822" width="22.140625" style="2" customWidth="1"/>
    <col min="13823" max="13823" width="19" style="2" customWidth="1"/>
    <col min="13824" max="13824" width="21.42578125" style="2" customWidth="1"/>
    <col min="13825" max="13825" width="20.7109375" style="2" customWidth="1"/>
    <col min="13826" max="13826" width="20.140625" style="2" customWidth="1"/>
    <col min="13827" max="13829" width="22" style="2" customWidth="1"/>
    <col min="13830" max="13830" width="16.85546875" style="2" bestFit="1" customWidth="1"/>
    <col min="13831" max="14075" width="9.140625" style="2"/>
    <col min="14076" max="14076" width="47.140625" style="2" customWidth="1"/>
    <col min="14077" max="14077" width="27.140625" style="2" customWidth="1"/>
    <col min="14078" max="14078" width="22.140625" style="2" customWidth="1"/>
    <col min="14079" max="14079" width="19" style="2" customWidth="1"/>
    <col min="14080" max="14080" width="21.42578125" style="2" customWidth="1"/>
    <col min="14081" max="14081" width="20.7109375" style="2" customWidth="1"/>
    <col min="14082" max="14082" width="20.140625" style="2" customWidth="1"/>
    <col min="14083" max="14085" width="22" style="2" customWidth="1"/>
    <col min="14086" max="14086" width="16.85546875" style="2" bestFit="1" customWidth="1"/>
    <col min="14087" max="14331" width="9.140625" style="2"/>
    <col min="14332" max="14332" width="47.140625" style="2" customWidth="1"/>
    <col min="14333" max="14333" width="27.140625" style="2" customWidth="1"/>
    <col min="14334" max="14334" width="22.140625" style="2" customWidth="1"/>
    <col min="14335" max="14335" width="19" style="2" customWidth="1"/>
    <col min="14336" max="14336" width="21.42578125" style="2" customWidth="1"/>
    <col min="14337" max="14337" width="20.7109375" style="2" customWidth="1"/>
    <col min="14338" max="14338" width="20.140625" style="2" customWidth="1"/>
    <col min="14339" max="14341" width="22" style="2" customWidth="1"/>
    <col min="14342" max="14342" width="16.85546875" style="2" bestFit="1" customWidth="1"/>
    <col min="14343" max="14587" width="9.140625" style="2"/>
    <col min="14588" max="14588" width="47.140625" style="2" customWidth="1"/>
    <col min="14589" max="14589" width="27.140625" style="2" customWidth="1"/>
    <col min="14590" max="14590" width="22.140625" style="2" customWidth="1"/>
    <col min="14591" max="14591" width="19" style="2" customWidth="1"/>
    <col min="14592" max="14592" width="21.42578125" style="2" customWidth="1"/>
    <col min="14593" max="14593" width="20.7109375" style="2" customWidth="1"/>
    <col min="14594" max="14594" width="20.140625" style="2" customWidth="1"/>
    <col min="14595" max="14597" width="22" style="2" customWidth="1"/>
    <col min="14598" max="14598" width="16.85546875" style="2" bestFit="1" customWidth="1"/>
    <col min="14599" max="14843" width="9.140625" style="2"/>
    <col min="14844" max="14844" width="47.140625" style="2" customWidth="1"/>
    <col min="14845" max="14845" width="27.140625" style="2" customWidth="1"/>
    <col min="14846" max="14846" width="22.140625" style="2" customWidth="1"/>
    <col min="14847" max="14847" width="19" style="2" customWidth="1"/>
    <col min="14848" max="14848" width="21.42578125" style="2" customWidth="1"/>
    <col min="14849" max="14849" width="20.7109375" style="2" customWidth="1"/>
    <col min="14850" max="14850" width="20.140625" style="2" customWidth="1"/>
    <col min="14851" max="14853" width="22" style="2" customWidth="1"/>
    <col min="14854" max="14854" width="16.85546875" style="2" bestFit="1" customWidth="1"/>
    <col min="14855" max="15099" width="9.140625" style="2"/>
    <col min="15100" max="15100" width="47.140625" style="2" customWidth="1"/>
    <col min="15101" max="15101" width="27.140625" style="2" customWidth="1"/>
    <col min="15102" max="15102" width="22.140625" style="2" customWidth="1"/>
    <col min="15103" max="15103" width="19" style="2" customWidth="1"/>
    <col min="15104" max="15104" width="21.42578125" style="2" customWidth="1"/>
    <col min="15105" max="15105" width="20.7109375" style="2" customWidth="1"/>
    <col min="15106" max="15106" width="20.140625" style="2" customWidth="1"/>
    <col min="15107" max="15109" width="22" style="2" customWidth="1"/>
    <col min="15110" max="15110" width="16.85546875" style="2" bestFit="1" customWidth="1"/>
    <col min="15111" max="15355" width="9.140625" style="2"/>
    <col min="15356" max="15356" width="47.140625" style="2" customWidth="1"/>
    <col min="15357" max="15357" width="27.140625" style="2" customWidth="1"/>
    <col min="15358" max="15358" width="22.140625" style="2" customWidth="1"/>
    <col min="15359" max="15359" width="19" style="2" customWidth="1"/>
    <col min="15360" max="15360" width="21.42578125" style="2" customWidth="1"/>
    <col min="15361" max="15361" width="20.7109375" style="2" customWidth="1"/>
    <col min="15362" max="15362" width="20.140625" style="2" customWidth="1"/>
    <col min="15363" max="15365" width="22" style="2" customWidth="1"/>
    <col min="15366" max="15366" width="16.85546875" style="2" bestFit="1" customWidth="1"/>
    <col min="15367" max="15611" width="9.140625" style="2"/>
    <col min="15612" max="15612" width="47.140625" style="2" customWidth="1"/>
    <col min="15613" max="15613" width="27.140625" style="2" customWidth="1"/>
    <col min="15614" max="15614" width="22.140625" style="2" customWidth="1"/>
    <col min="15615" max="15615" width="19" style="2" customWidth="1"/>
    <col min="15616" max="15616" width="21.42578125" style="2" customWidth="1"/>
    <col min="15617" max="15617" width="20.7109375" style="2" customWidth="1"/>
    <col min="15618" max="15618" width="20.140625" style="2" customWidth="1"/>
    <col min="15619" max="15621" width="22" style="2" customWidth="1"/>
    <col min="15622" max="15622" width="16.85546875" style="2" bestFit="1" customWidth="1"/>
    <col min="15623" max="15867" width="9.140625" style="2"/>
    <col min="15868" max="15868" width="47.140625" style="2" customWidth="1"/>
    <col min="15869" max="15869" width="27.140625" style="2" customWidth="1"/>
    <col min="15870" max="15870" width="22.140625" style="2" customWidth="1"/>
    <col min="15871" max="15871" width="19" style="2" customWidth="1"/>
    <col min="15872" max="15872" width="21.42578125" style="2" customWidth="1"/>
    <col min="15873" max="15873" width="20.7109375" style="2" customWidth="1"/>
    <col min="15874" max="15874" width="20.140625" style="2" customWidth="1"/>
    <col min="15875" max="15877" width="22" style="2" customWidth="1"/>
    <col min="15878" max="15878" width="16.85546875" style="2" bestFit="1" customWidth="1"/>
    <col min="15879" max="16123" width="9.140625" style="2"/>
    <col min="16124" max="16124" width="47.140625" style="2" customWidth="1"/>
    <col min="16125" max="16125" width="27.140625" style="2" customWidth="1"/>
    <col min="16126" max="16126" width="22.140625" style="2" customWidth="1"/>
    <col min="16127" max="16127" width="19" style="2" customWidth="1"/>
    <col min="16128" max="16128" width="21.42578125" style="2" customWidth="1"/>
    <col min="16129" max="16129" width="20.7109375" style="2" customWidth="1"/>
    <col min="16130" max="16130" width="20.140625" style="2" customWidth="1"/>
    <col min="16131" max="16133" width="22" style="2" customWidth="1"/>
    <col min="16134" max="16134" width="16.85546875" style="2" bestFit="1" customWidth="1"/>
    <col min="16135" max="16384" width="9.140625" style="2"/>
  </cols>
  <sheetData>
    <row r="1" spans="1:6" ht="15.75" customHeight="1" x14ac:dyDescent="0.3">
      <c r="D1" s="41"/>
      <c r="E1" s="66"/>
      <c r="F1" s="66"/>
    </row>
    <row r="2" spans="1:6" ht="15.75" customHeight="1" x14ac:dyDescent="0.25">
      <c r="A2" s="67" t="s">
        <v>82</v>
      </c>
      <c r="B2" s="67"/>
      <c r="C2" s="67"/>
      <c r="D2" s="67"/>
      <c r="E2" s="67"/>
      <c r="F2" s="67"/>
    </row>
    <row r="3" spans="1:6" x14ac:dyDescent="0.25">
      <c r="D3" s="37"/>
      <c r="E3" s="37"/>
      <c r="F3" s="37" t="s">
        <v>0</v>
      </c>
    </row>
    <row r="4" spans="1:6" s="6" customFormat="1" ht="30.75" customHeight="1" x14ac:dyDescent="0.2">
      <c r="A4" s="38" t="s">
        <v>1</v>
      </c>
      <c r="B4" s="26" t="s">
        <v>54</v>
      </c>
      <c r="C4" s="38" t="s">
        <v>2</v>
      </c>
      <c r="D4" s="38" t="s">
        <v>6</v>
      </c>
      <c r="E4" s="38" t="s">
        <v>7</v>
      </c>
      <c r="F4" s="38" t="s">
        <v>8</v>
      </c>
    </row>
    <row r="5" spans="1:6" x14ac:dyDescent="0.25">
      <c r="A5" s="58" t="s">
        <v>76</v>
      </c>
      <c r="B5" s="59" t="s">
        <v>56</v>
      </c>
      <c r="C5" s="40" t="s">
        <v>12</v>
      </c>
      <c r="D5" s="7">
        <f>D6+D7+D8</f>
        <v>854.4</v>
      </c>
      <c r="E5" s="7">
        <f>E6+E7+E8</f>
        <v>0</v>
      </c>
      <c r="F5" s="7">
        <f>F6+F7+F8</f>
        <v>1395.3999999999999</v>
      </c>
    </row>
    <row r="6" spans="1:6" x14ac:dyDescent="0.25">
      <c r="A6" s="58"/>
      <c r="B6" s="60"/>
      <c r="C6" s="38" t="s">
        <v>13</v>
      </c>
      <c r="D6" s="12">
        <f>D10+D13</f>
        <v>30</v>
      </c>
      <c r="E6" s="12">
        <f>E10+E13</f>
        <v>0</v>
      </c>
      <c r="F6" s="12">
        <f>F10+F13</f>
        <v>50</v>
      </c>
    </row>
    <row r="7" spans="1:6" x14ac:dyDescent="0.25">
      <c r="A7" s="58"/>
      <c r="B7" s="60"/>
      <c r="C7" s="38" t="s">
        <v>14</v>
      </c>
      <c r="D7" s="12">
        <f t="shared" ref="D7:F8" si="0">D11+D14</f>
        <v>33</v>
      </c>
      <c r="E7" s="12">
        <f t="shared" si="0"/>
        <v>0</v>
      </c>
      <c r="F7" s="12">
        <f t="shared" si="0"/>
        <v>53.8</v>
      </c>
    </row>
    <row r="8" spans="1:6" ht="31.5" x14ac:dyDescent="0.25">
      <c r="A8" s="39"/>
      <c r="B8" s="60"/>
      <c r="C8" s="38" t="s">
        <v>15</v>
      </c>
      <c r="D8" s="12">
        <f t="shared" si="0"/>
        <v>791.4</v>
      </c>
      <c r="E8" s="12">
        <f t="shared" si="0"/>
        <v>0</v>
      </c>
      <c r="F8" s="12">
        <f t="shared" si="0"/>
        <v>1291.5999999999999</v>
      </c>
    </row>
    <row r="9" spans="1:6" x14ac:dyDescent="0.25">
      <c r="A9" s="39" t="s">
        <v>16</v>
      </c>
      <c r="B9" s="60"/>
      <c r="C9" s="38"/>
      <c r="D9" s="12"/>
      <c r="E9" s="12"/>
      <c r="F9" s="4"/>
    </row>
    <row r="10" spans="1:6" ht="15.75" customHeight="1" x14ac:dyDescent="0.25">
      <c r="A10" s="55" t="s">
        <v>77</v>
      </c>
      <c r="B10" s="60"/>
      <c r="C10" s="38" t="s">
        <v>13</v>
      </c>
      <c r="D10" s="12">
        <v>30</v>
      </c>
      <c r="E10" s="12"/>
      <c r="F10" s="4">
        <v>0</v>
      </c>
    </row>
    <row r="11" spans="1:6" x14ac:dyDescent="0.25">
      <c r="A11" s="56"/>
      <c r="B11" s="60"/>
      <c r="C11" s="38" t="s">
        <v>14</v>
      </c>
      <c r="D11" s="12">
        <v>33</v>
      </c>
      <c r="E11" s="12"/>
      <c r="F11" s="4"/>
    </row>
    <row r="12" spans="1:6" ht="31.5" x14ac:dyDescent="0.25">
      <c r="A12" s="62"/>
      <c r="B12" s="60"/>
      <c r="C12" s="38" t="s">
        <v>15</v>
      </c>
      <c r="D12" s="12">
        <v>791.4</v>
      </c>
      <c r="E12" s="12"/>
      <c r="F12" s="4"/>
    </row>
    <row r="13" spans="1:6" ht="15.75" customHeight="1" x14ac:dyDescent="0.25">
      <c r="A13" s="55" t="s">
        <v>78</v>
      </c>
      <c r="B13" s="60"/>
      <c r="C13" s="38" t="s">
        <v>13</v>
      </c>
      <c r="D13" s="12"/>
      <c r="E13" s="12"/>
      <c r="F13" s="4">
        <v>50</v>
      </c>
    </row>
    <row r="14" spans="1:6" x14ac:dyDescent="0.25">
      <c r="A14" s="56"/>
      <c r="B14" s="60"/>
      <c r="C14" s="38" t="s">
        <v>14</v>
      </c>
      <c r="D14" s="12"/>
      <c r="E14" s="12"/>
      <c r="F14" s="4">
        <v>53.8</v>
      </c>
    </row>
    <row r="15" spans="1:6" ht="31.5" x14ac:dyDescent="0.25">
      <c r="A15" s="62"/>
      <c r="B15" s="60"/>
      <c r="C15" s="38" t="s">
        <v>15</v>
      </c>
      <c r="D15" s="12"/>
      <c r="E15" s="12"/>
      <c r="F15" s="4">
        <v>1291.5999999999999</v>
      </c>
    </row>
    <row r="16" spans="1:6" x14ac:dyDescent="0.25">
      <c r="A16" s="39"/>
      <c r="B16" s="60"/>
      <c r="C16" s="38"/>
      <c r="D16" s="12"/>
      <c r="E16" s="12"/>
      <c r="F16" s="4"/>
    </row>
    <row r="17" spans="1:6" x14ac:dyDescent="0.25">
      <c r="A17" s="22" t="s">
        <v>79</v>
      </c>
      <c r="B17" s="60"/>
      <c r="C17" s="40"/>
      <c r="D17" s="7">
        <f>D18+D19+D20</f>
        <v>854.40000000000009</v>
      </c>
      <c r="E17" s="7">
        <f>E18+E19+E20</f>
        <v>0</v>
      </c>
      <c r="F17" s="7">
        <f>F18+F19+F20</f>
        <v>1395.3999999999999</v>
      </c>
    </row>
    <row r="18" spans="1:6" x14ac:dyDescent="0.25">
      <c r="A18" s="39" t="s">
        <v>16</v>
      </c>
      <c r="B18" s="60"/>
      <c r="C18" s="38" t="s">
        <v>13</v>
      </c>
      <c r="D18" s="12">
        <f>D10+D13</f>
        <v>30</v>
      </c>
      <c r="E18" s="12">
        <f>E10+E13</f>
        <v>0</v>
      </c>
      <c r="F18" s="12">
        <f>F10+F13</f>
        <v>50</v>
      </c>
    </row>
    <row r="19" spans="1:6" x14ac:dyDescent="0.25">
      <c r="A19" s="39"/>
      <c r="B19" s="60"/>
      <c r="C19" s="38" t="s">
        <v>14</v>
      </c>
      <c r="D19" s="12">
        <v>32.98039</v>
      </c>
      <c r="E19" s="12">
        <f t="shared" ref="E19:F20" si="1">E11+E14</f>
        <v>0</v>
      </c>
      <c r="F19" s="12">
        <f t="shared" si="1"/>
        <v>53.8</v>
      </c>
    </row>
    <row r="20" spans="1:6" ht="31.5" x14ac:dyDescent="0.25">
      <c r="A20" s="39"/>
      <c r="B20" s="61"/>
      <c r="C20" s="38" t="s">
        <v>15</v>
      </c>
      <c r="D20" s="12">
        <f>791.41961</f>
        <v>791.41961000000003</v>
      </c>
      <c r="E20" s="12">
        <f t="shared" si="1"/>
        <v>0</v>
      </c>
      <c r="F20" s="12">
        <f t="shared" si="1"/>
        <v>1291.5999999999999</v>
      </c>
    </row>
  </sheetData>
  <autoFilter ref="A4:C4"/>
  <mergeCells count="6">
    <mergeCell ref="B5:B20"/>
    <mergeCell ref="A10:A12"/>
    <mergeCell ref="A13:A15"/>
    <mergeCell ref="E1:F1"/>
    <mergeCell ref="A2:F2"/>
    <mergeCell ref="A5:A7"/>
  </mergeCells>
  <pageMargins left="0.62992125984251968" right="0.15748031496062992" top="0.23622047244094491" bottom="0.23622047244094491" header="0.19685039370078741" footer="0.19685039370078741"/>
  <pageSetup paperSize="9" scale="60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9.</vt:lpstr>
      <vt:lpstr>раздел 5 подпрогр. 1</vt:lpstr>
      <vt:lpstr>раздел 4 подпрогр.2</vt:lpstr>
      <vt:lpstr>раздел 4 подпрогр. 3</vt:lpstr>
      <vt:lpstr>раздел 4 Подпрограмма 4</vt:lpstr>
      <vt:lpstr>Подпрограмма 5 раздел 4</vt:lpstr>
      <vt:lpstr>Подпрограмма 6</vt:lpstr>
      <vt:lpstr>'Подпрограмма 5 раздел 4'!Заголовки_для_печати</vt:lpstr>
      <vt:lpstr>'Подпрограмма 6'!Заголовки_для_печати</vt:lpstr>
      <vt:lpstr>'раздел 4 подпрогр. 3'!Заголовки_для_печати</vt:lpstr>
      <vt:lpstr>'раздел 4 подпрогр.2'!Заголовки_для_печати</vt:lpstr>
      <vt:lpstr>'раздел 4 Подпрограмма 4'!Заголовки_для_печати</vt:lpstr>
      <vt:lpstr>'раздел 5 подпрогр. 1'!Заголовки_для_печати</vt:lpstr>
      <vt:lpstr>'Раздел 9.'!Заголовки_для_печати</vt:lpstr>
      <vt:lpstr>'Раздел 9.'!Область_печати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2022-08-02T09:15:29Z</cp:lastPrinted>
  <dcterms:created xsi:type="dcterms:W3CDTF">2021-06-24T05:11:35Z</dcterms:created>
  <dcterms:modified xsi:type="dcterms:W3CDTF">2022-08-02T09:45:46Z</dcterms:modified>
</cp:coreProperties>
</file>